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na.Vanaga\Desktop\"/>
    </mc:Choice>
  </mc:AlternateContent>
  <bookViews>
    <workbookView xWindow="-110" yWindow="-110" windowWidth="19420" windowHeight="10420"/>
  </bookViews>
  <sheets>
    <sheet name="APGUVE" sheetId="1" r:id="rId1"/>
  </sheets>
  <definedNames>
    <definedName name="_xlnm.Print_Area" localSheetId="0">APGUVE!$A$1:$N$43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7" i="1" l="1"/>
  <c r="L32" i="1" l="1"/>
  <c r="M32" i="1" s="1"/>
  <c r="N32" i="1" s="1"/>
  <c r="J32" i="1"/>
  <c r="L31" i="1"/>
  <c r="M31" i="1" s="1"/>
  <c r="N31" i="1" s="1"/>
  <c r="J31" i="1"/>
  <c r="J42" i="1" l="1"/>
  <c r="L36" i="1" l="1"/>
  <c r="M36" i="1" s="1"/>
  <c r="N36" i="1" s="1"/>
  <c r="J36" i="1"/>
  <c r="H28" i="1" l="1"/>
  <c r="D23" i="1" l="1"/>
  <c r="D24" i="1"/>
  <c r="D21" i="1"/>
  <c r="D17" i="1"/>
  <c r="D20" i="1" l="1"/>
  <c r="D8" i="1"/>
  <c r="F25" i="1" l="1"/>
  <c r="K33" i="1" l="1"/>
  <c r="I33" i="1"/>
  <c r="H33" i="1"/>
  <c r="G33" i="1"/>
  <c r="F33" i="1"/>
  <c r="E33" i="1"/>
  <c r="D33" i="1"/>
  <c r="J33" i="1" l="1"/>
  <c r="L33" i="1"/>
  <c r="M33" i="1" l="1"/>
  <c r="N33" i="1" s="1"/>
  <c r="D12" i="1" l="1"/>
  <c r="L42" i="1" l="1"/>
  <c r="M42" i="1" s="1"/>
  <c r="N42" i="1" s="1"/>
  <c r="H40" i="1" l="1"/>
  <c r="L39" i="1" l="1"/>
  <c r="G40" i="1" l="1"/>
  <c r="L8" i="1"/>
  <c r="M8" i="1" s="1"/>
  <c r="N8" i="1" l="1"/>
  <c r="F40" i="1"/>
  <c r="K29" i="1" l="1"/>
  <c r="E29" i="1"/>
  <c r="F29" i="1"/>
  <c r="G29" i="1"/>
  <c r="H29" i="1"/>
  <c r="L41" i="1" l="1"/>
  <c r="M41" i="1" s="1"/>
  <c r="N41" i="1" s="1"/>
  <c r="M37" i="1"/>
  <c r="L35" i="1"/>
  <c r="M35" i="1" s="1"/>
  <c r="N35" i="1" s="1"/>
  <c r="L28" i="1"/>
  <c r="L24" i="1"/>
  <c r="M24" i="1" s="1"/>
  <c r="N24" i="1" s="1"/>
  <c r="L23" i="1"/>
  <c r="M23" i="1" s="1"/>
  <c r="N23" i="1" s="1"/>
  <c r="L22" i="1"/>
  <c r="M22" i="1" s="1"/>
  <c r="N22" i="1" s="1"/>
  <c r="L21" i="1"/>
  <c r="M21" i="1" s="1"/>
  <c r="L20" i="1"/>
  <c r="L17" i="1"/>
  <c r="M17" i="1" s="1"/>
  <c r="N17" i="1" s="1"/>
  <c r="L16" i="1"/>
  <c r="M16" i="1" s="1"/>
  <c r="L15" i="1"/>
  <c r="L14" i="1"/>
  <c r="M14" i="1" s="1"/>
  <c r="N14" i="1" s="1"/>
  <c r="L13" i="1"/>
  <c r="M13" i="1" s="1"/>
  <c r="L12" i="1"/>
  <c r="L11" i="1"/>
  <c r="M11" i="1" s="1"/>
  <c r="N11" i="1" s="1"/>
  <c r="L10" i="1"/>
  <c r="M10" i="1" s="1"/>
  <c r="N10" i="1" s="1"/>
  <c r="L9" i="1"/>
  <c r="M9" i="1" s="1"/>
  <c r="N9" i="1" s="1"/>
  <c r="J41" i="1"/>
  <c r="J39" i="1"/>
  <c r="J37" i="1"/>
  <c r="J35" i="1"/>
  <c r="J28" i="1"/>
  <c r="J21" i="1"/>
  <c r="J22" i="1"/>
  <c r="J23" i="1"/>
  <c r="J24" i="1"/>
  <c r="J20" i="1"/>
  <c r="J9" i="1"/>
  <c r="J10" i="1"/>
  <c r="J11" i="1"/>
  <c r="J12" i="1"/>
  <c r="J14" i="1"/>
  <c r="J16" i="1"/>
  <c r="J17" i="1"/>
  <c r="J8" i="1"/>
  <c r="M28" i="1" l="1"/>
  <c r="N21" i="1"/>
  <c r="N37" i="1"/>
  <c r="N16" i="1"/>
  <c r="L40" i="1"/>
  <c r="L18" i="1"/>
  <c r="M39" i="1"/>
  <c r="L25" i="1"/>
  <c r="M20" i="1"/>
  <c r="M12" i="1"/>
  <c r="F18" i="1"/>
  <c r="G18" i="1"/>
  <c r="H18" i="1"/>
  <c r="I18" i="1"/>
  <c r="K18" i="1"/>
  <c r="E18" i="1"/>
  <c r="G25" i="1"/>
  <c r="H25" i="1"/>
  <c r="I25" i="1"/>
  <c r="K25" i="1"/>
  <c r="E25" i="1"/>
  <c r="I40" i="1"/>
  <c r="K40" i="1"/>
  <c r="E40" i="1"/>
  <c r="N28" i="1" l="1"/>
  <c r="K43" i="1"/>
  <c r="G43" i="1"/>
  <c r="E43" i="1"/>
  <c r="H43" i="1"/>
  <c r="F43" i="1"/>
  <c r="M40" i="1"/>
  <c r="N39" i="1"/>
  <c r="M25" i="1"/>
  <c r="N20" i="1"/>
  <c r="N12" i="1"/>
  <c r="D18" i="1"/>
  <c r="J18" i="1" s="1"/>
  <c r="J15" i="1" l="1"/>
  <c r="M15" i="1"/>
  <c r="D40" i="1"/>
  <c r="J40" i="1" s="1"/>
  <c r="D29" i="1"/>
  <c r="D25" i="1"/>
  <c r="J25" i="1" s="1"/>
  <c r="N40" i="1" l="1"/>
  <c r="N25" i="1"/>
  <c r="N15" i="1"/>
  <c r="M18" i="1"/>
  <c r="D43" i="1"/>
  <c r="N18" i="1" l="1"/>
  <c r="L27" i="1" l="1"/>
  <c r="M27" i="1" s="1"/>
  <c r="M29" i="1" s="1"/>
  <c r="M43" i="1" s="1"/>
  <c r="I29" i="1"/>
  <c r="I43" i="1" s="1"/>
  <c r="J43" i="1" s="1"/>
  <c r="J27" i="1"/>
  <c r="L29" i="1" l="1"/>
  <c r="L43" i="1" s="1"/>
  <c r="N29" i="1"/>
  <c r="N43" i="1" s="1"/>
  <c r="J29" i="1"/>
  <c r="N27" i="1"/>
</calcChain>
</file>

<file path=xl/sharedStrings.xml><?xml version="1.0" encoding="utf-8"?>
<sst xmlns="http://schemas.openxmlformats.org/spreadsheetml/2006/main" count="79" uniqueCount="75">
  <si>
    <t>EJZF 2014-2020 prioritātes/pasākumi</t>
  </si>
  <si>
    <t>Periodā pieejamais publiskais finansējums, euro</t>
  </si>
  <si>
    <t>1.prioritāte - Veicināt videi ilgtspējīgu, resursu ziņā efektīvu, inovatīvu, konkurētspējīgu un uz zināšanām balstītu zvejniecību</t>
  </si>
  <si>
    <t>Inovācija</t>
  </si>
  <si>
    <t>Veselība un drošība</t>
  </si>
  <si>
    <t>Pievienotā vērtība, produktu kvalitāte un nevēlamu nozveju izmantošana</t>
  </si>
  <si>
    <t>Zvejas ietekmes uz jūras vidi ierobežošana un zvejas pielāgošana sugu aizsardzībai</t>
  </si>
  <si>
    <t>Galīga zvejas darbību pārtraukšana</t>
  </si>
  <si>
    <t>Zvejas ostas un izkraušanas vietas</t>
  </si>
  <si>
    <t>2.prioritāte - Veicināt videi ilgtspējīgu, resursu ziņā efektīvu, inovatīvu, konkurētspējīgu un uz zināšanām balstītu akvakultūru</t>
  </si>
  <si>
    <t>Produktīvi ieguldījumi akvakultūrā</t>
  </si>
  <si>
    <t>Akvakultūra, kas nodrošina vides pakalpojumus</t>
  </si>
  <si>
    <t>Akvakultūras saimniecībām paredzēti pārvaldības, aizvietošanas un konsultāciju pakalpojumi</t>
  </si>
  <si>
    <t>3.prioritāte - Sekmēt KZP īstenošanu</t>
  </si>
  <si>
    <t>Kontrole un izpilde</t>
  </si>
  <si>
    <t>Datu vākšana</t>
  </si>
  <si>
    <t>4.prioritāte - Palielināt nodarbinātību un teritoriālo kohēziju</t>
  </si>
  <si>
    <t>Sabiedrības virzītas vietējās attīstības stratēģiju īstenošana</t>
  </si>
  <si>
    <t>Sadarbības pasākumi</t>
  </si>
  <si>
    <t>5.prioritāte - Veicināt tirdzniecību un apstrādi</t>
  </si>
  <si>
    <t>Ražošanas un tirdzniecības plāni</t>
  </si>
  <si>
    <t>Tirdzniecības pasākumi</t>
  </si>
  <si>
    <t>Tehniskā palīdzība</t>
  </si>
  <si>
    <t>Projekti vērtēšanā (publiskais finansējums EUR)</t>
  </si>
  <si>
    <t>Projekti, kuri tiek īstenoti (publiskais finansējums EUR)</t>
  </si>
  <si>
    <t>Apstiprinātie projekti</t>
  </si>
  <si>
    <t>EUR</t>
  </si>
  <si>
    <t>% no pieejamā</t>
  </si>
  <si>
    <t xml:space="preserve">Rezervētais publiskais finansējums, EUR </t>
  </si>
  <si>
    <t>Atlikums publiskajam finansējumam</t>
  </si>
  <si>
    <t>kopā 1.prioritāte</t>
  </si>
  <si>
    <t>11.10.</t>
  </si>
  <si>
    <t>11.14.</t>
  </si>
  <si>
    <t>11.23.</t>
  </si>
  <si>
    <t>kopā 2.priorotāte</t>
  </si>
  <si>
    <t>22.01.</t>
  </si>
  <si>
    <t>22.02.</t>
  </si>
  <si>
    <t>22.10.</t>
  </si>
  <si>
    <t>kopā 3.prioritāte</t>
  </si>
  <si>
    <t>36.01.</t>
  </si>
  <si>
    <t>36.02.</t>
  </si>
  <si>
    <t>43.02.</t>
  </si>
  <si>
    <t>kopā 4.prioritāte</t>
  </si>
  <si>
    <t>54.02.</t>
  </si>
  <si>
    <t>54.01.</t>
  </si>
  <si>
    <t>54.03.</t>
  </si>
  <si>
    <t>54.04.</t>
  </si>
  <si>
    <t>kopā 5.prioritāte</t>
  </si>
  <si>
    <t>EJZF kopā</t>
  </si>
  <si>
    <t>6.prioritāte. Zināšanu uzlabošana jūras vides stāvokļa jomā</t>
  </si>
  <si>
    <t>6=5/2</t>
  </si>
  <si>
    <t>43.04.</t>
  </si>
  <si>
    <t>22.05.</t>
  </si>
  <si>
    <t>11.01.</t>
  </si>
  <si>
    <t>11.08.</t>
  </si>
  <si>
    <t>11.22.</t>
  </si>
  <si>
    <t>11.15.</t>
  </si>
  <si>
    <t>8=3+4+5</t>
  </si>
  <si>
    <t>9=2-8</t>
  </si>
  <si>
    <t>10=9/2</t>
  </si>
  <si>
    <t>Izmaksātais publiskais finansējums</t>
  </si>
  <si>
    <t>Pilnībā īstenoto projektu skaits</t>
  </si>
  <si>
    <t>Atbalsts saglabāšanas pasākumu izstrādei un īstenošanai</t>
  </si>
  <si>
    <t>11.09.</t>
  </si>
  <si>
    <t>Zvejas darbību pagaidu pārtraukšana</t>
  </si>
  <si>
    <t>Jūras bioloģiskās daudzveidības aizsardzība un atjaunošana – kompensācijas shēmas par nozvejas zaudējumiem, kurus radījuši zīdītāji un putni</t>
  </si>
  <si>
    <t>11.19.</t>
  </si>
  <si>
    <t>Zvejas darbību pagaidu pārtraukšana (Covid-19)</t>
  </si>
  <si>
    <t>Pasākumi sabiedrības veselības jomā</t>
  </si>
  <si>
    <t>22.11.</t>
  </si>
  <si>
    <t>Zvejas un akvakultūras produktu apstrāde (t.sk. Covid-19)</t>
  </si>
  <si>
    <t>Uzglabāšanas atbalsts</t>
  </si>
  <si>
    <t xml:space="preserve">                                EJZF publiskā finansējuma atlikums uz 20.09.2023.</t>
  </si>
  <si>
    <t>Tirdzniecības pasākumi - papildu izmaksu daļēja kompensēšana</t>
  </si>
  <si>
    <t xml:space="preserve">kārta izsludināta uz 425 714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</si>
</sst>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9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9" fontId="5" fillId="2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  <xf numFmtId="0" fontId="6" fillId="0" borderId="0" xfId="0" applyFont="1"/>
    <xf numFmtId="9" fontId="5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wrapText="1"/>
    </xf>
    <xf numFmtId="1" fontId="5" fillId="0" borderId="2" xfId="1" applyNumberFormat="1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1" fontId="5" fillId="2" borderId="2" xfId="1" applyNumberFormat="1" applyFont="1" applyFill="1" applyBorder="1" applyAlignment="1">
      <alignment horizontal="center" vertical="center"/>
    </xf>
    <xf numFmtId="4" fontId="2" fillId="0" borderId="0" xfId="0" applyNumberFormat="1" applyFont="1"/>
    <xf numFmtId="3" fontId="5" fillId="0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" fontId="4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vertical="center"/>
    </xf>
    <xf numFmtId="3" fontId="2" fillId="2" borderId="0" xfId="0" applyNumberFormat="1" applyFont="1" applyFill="1"/>
    <xf numFmtId="9" fontId="5" fillId="2" borderId="4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6" fillId="2" borderId="0" xfId="0" applyFont="1" applyFill="1"/>
    <xf numFmtId="3" fontId="6" fillId="2" borderId="15" xfId="0" applyNumberFormat="1" applyFont="1" applyFill="1" applyBorder="1"/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9" fontId="5" fillId="2" borderId="3" xfId="0" applyNumberFormat="1" applyFont="1" applyFill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2" borderId="3" xfId="0" applyNumberFormat="1" applyFont="1" applyFill="1" applyBorder="1" applyAlignment="1">
      <alignment horizontal="center" vertical="center"/>
    </xf>
    <xf numFmtId="9" fontId="4" fillId="0" borderId="3" xfId="1" applyFont="1" applyBorder="1" applyAlignment="1">
      <alignment horizontal="center" vertical="center"/>
    </xf>
    <xf numFmtId="9" fontId="5" fillId="2" borderId="3" xfId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7" fillId="2" borderId="0" xfId="0" applyFont="1" applyFill="1"/>
    <xf numFmtId="0" fontId="7" fillId="0" borderId="0" xfId="0" applyFont="1"/>
    <xf numFmtId="0" fontId="4" fillId="4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/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/>
    </xf>
    <xf numFmtId="9" fontId="5" fillId="2" borderId="12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9" fontId="5" fillId="2" borderId="6" xfId="0" applyNumberFormat="1" applyFont="1" applyFill="1" applyBorder="1" applyAlignment="1">
      <alignment horizontal="center" vertical="center"/>
    </xf>
    <xf numFmtId="9" fontId="5" fillId="2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27214</xdr:colOff>
      <xdr:row>1</xdr:row>
      <xdr:rowOff>13608</xdr:rowOff>
    </xdr:from>
    <xdr:to>
      <xdr:col>13</xdr:col>
      <xdr:colOff>822417</xdr:colOff>
      <xdr:row>1</xdr:row>
      <xdr:rowOff>1184141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99571" y="122465"/>
          <a:ext cx="1891393" cy="1170533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</xdr:row>
      <xdr:rowOff>122464</xdr:rowOff>
    </xdr:from>
    <xdr:to>
      <xdr:col>3</xdr:col>
      <xdr:colOff>1084762</xdr:colOff>
      <xdr:row>1</xdr:row>
      <xdr:rowOff>933478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4" y="231321"/>
          <a:ext cx="4898572" cy="797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1"/>
  <sheetViews>
    <sheetView tabSelected="1" zoomScale="70" zoomScaleNormal="70" zoomScaleSheetLayoutView="70" workbookViewId="0">
      <selection activeCell="P41" sqref="P41"/>
    </sheetView>
  </sheetViews>
  <sheetFormatPr defaultColWidth="9.1796875" defaultRowHeight="15.5" x14ac:dyDescent="0.35"/>
  <cols>
    <col min="1" max="1" width="1.1796875" style="1" customWidth="1"/>
    <col min="2" max="2" width="9.1796875" style="1" bestFit="1" customWidth="1"/>
    <col min="3" max="3" width="48.453125" style="1" customWidth="1"/>
    <col min="4" max="4" width="23.54296875" style="2" customWidth="1"/>
    <col min="5" max="5" width="8.54296875" style="2" customWidth="1"/>
    <col min="6" max="6" width="17.81640625" style="1" customWidth="1"/>
    <col min="7" max="7" width="8.1796875" style="1" customWidth="1"/>
    <col min="8" max="8" width="21.1796875" style="1" customWidth="1"/>
    <col min="9" max="9" width="17.1796875" style="1" customWidth="1"/>
    <col min="10" max="10" width="12.54296875" style="1" customWidth="1"/>
    <col min="11" max="11" width="13" style="1" customWidth="1"/>
    <col min="12" max="12" width="19.453125" style="1" customWidth="1"/>
    <col min="13" max="13" width="16.1796875" style="1" customWidth="1"/>
    <col min="14" max="14" width="13" style="1" customWidth="1"/>
    <col min="15" max="15" width="16.81640625" style="30" customWidth="1"/>
    <col min="16" max="16" width="9.1796875" style="30"/>
    <col min="17" max="17" width="14.81640625" style="30" customWidth="1"/>
    <col min="18" max="18" width="11" style="1" bestFit="1" customWidth="1"/>
    <col min="19" max="16384" width="9.1796875" style="1"/>
  </cols>
  <sheetData>
    <row r="1" spans="2:18" ht="8.25" customHeight="1" x14ac:dyDescent="0.35"/>
    <row r="2" spans="2:18" ht="94.5" customHeight="1" x14ac:dyDescent="0.35">
      <c r="B2" s="77" t="s">
        <v>72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8" ht="27.75" customHeight="1" x14ac:dyDescent="0.35">
      <c r="B3" s="80" t="s">
        <v>0</v>
      </c>
      <c r="C3" s="80"/>
      <c r="D3" s="80" t="s">
        <v>1</v>
      </c>
      <c r="E3" s="81" t="s">
        <v>23</v>
      </c>
      <c r="F3" s="82"/>
      <c r="G3" s="89" t="s">
        <v>25</v>
      </c>
      <c r="H3" s="90"/>
      <c r="I3" s="90"/>
      <c r="J3" s="91"/>
      <c r="K3" s="92" t="s">
        <v>61</v>
      </c>
      <c r="L3" s="78" t="s">
        <v>28</v>
      </c>
      <c r="M3" s="78" t="s">
        <v>29</v>
      </c>
      <c r="N3" s="78"/>
    </row>
    <row r="4" spans="2:18" s="3" customFormat="1" ht="42.75" customHeight="1" x14ac:dyDescent="0.35">
      <c r="B4" s="80"/>
      <c r="C4" s="80"/>
      <c r="D4" s="80"/>
      <c r="E4" s="83"/>
      <c r="F4" s="84"/>
      <c r="G4" s="83" t="s">
        <v>24</v>
      </c>
      <c r="H4" s="84"/>
      <c r="I4" s="95" t="s">
        <v>60</v>
      </c>
      <c r="J4" s="96"/>
      <c r="K4" s="93"/>
      <c r="L4" s="78"/>
      <c r="M4" s="78"/>
      <c r="N4" s="78"/>
      <c r="O4" s="45"/>
      <c r="P4" s="45"/>
      <c r="Q4" s="45"/>
    </row>
    <row r="5" spans="2:18" s="3" customFormat="1" ht="37.5" customHeight="1" x14ac:dyDescent="0.35">
      <c r="B5" s="80"/>
      <c r="C5" s="80"/>
      <c r="D5" s="80"/>
      <c r="E5" s="85"/>
      <c r="F5" s="86"/>
      <c r="G5" s="85"/>
      <c r="H5" s="86"/>
      <c r="I5" s="22" t="s">
        <v>26</v>
      </c>
      <c r="J5" s="33" t="s">
        <v>27</v>
      </c>
      <c r="K5" s="94"/>
      <c r="L5" s="78"/>
      <c r="M5" s="61" t="s">
        <v>26</v>
      </c>
      <c r="N5" s="61" t="s">
        <v>27</v>
      </c>
      <c r="O5" s="45"/>
      <c r="P5" s="45"/>
      <c r="Q5" s="45"/>
    </row>
    <row r="6" spans="2:18" x14ac:dyDescent="0.35">
      <c r="B6" s="79">
        <v>1</v>
      </c>
      <c r="C6" s="79"/>
      <c r="D6" s="64">
        <v>2</v>
      </c>
      <c r="E6" s="87">
        <v>3</v>
      </c>
      <c r="F6" s="88"/>
      <c r="G6" s="87">
        <v>4</v>
      </c>
      <c r="H6" s="88"/>
      <c r="I6" s="63">
        <v>5</v>
      </c>
      <c r="J6" s="4" t="s">
        <v>50</v>
      </c>
      <c r="K6" s="4">
        <v>7</v>
      </c>
      <c r="L6" s="4" t="s">
        <v>57</v>
      </c>
      <c r="M6" s="4" t="s">
        <v>58</v>
      </c>
      <c r="N6" s="62" t="s">
        <v>59</v>
      </c>
    </row>
    <row r="7" spans="2:18" ht="41.15" customHeight="1" x14ac:dyDescent="0.35">
      <c r="B7" s="65" t="s">
        <v>2</v>
      </c>
      <c r="C7" s="66"/>
      <c r="D7" s="66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spans="2:18" ht="22.5" customHeight="1" x14ac:dyDescent="0.35">
      <c r="B8" s="13" t="s">
        <v>53</v>
      </c>
      <c r="C8" s="6" t="s">
        <v>3</v>
      </c>
      <c r="D8" s="21">
        <f>6341701-60466+954735</f>
        <v>7235970</v>
      </c>
      <c r="E8" s="8">
        <v>0</v>
      </c>
      <c r="F8" s="8">
        <v>0</v>
      </c>
      <c r="G8" s="8">
        <v>5</v>
      </c>
      <c r="H8" s="8">
        <v>3810234.95</v>
      </c>
      <c r="I8" s="8">
        <v>3425501.78</v>
      </c>
      <c r="J8" s="9">
        <f>I8/D8</f>
        <v>0.47339911304220439</v>
      </c>
      <c r="K8" s="8">
        <v>9</v>
      </c>
      <c r="L8" s="8">
        <f>F8+H8+I8</f>
        <v>7235736.7300000004</v>
      </c>
      <c r="M8" s="8">
        <f>D8-L8</f>
        <v>233.26999999955297</v>
      </c>
      <c r="N8" s="50">
        <f>M8/D8</f>
        <v>3.2237557645976003E-5</v>
      </c>
      <c r="O8" s="35"/>
    </row>
    <row r="9" spans="2:18" ht="21.75" customHeight="1" x14ac:dyDescent="0.35">
      <c r="B9" s="13" t="s">
        <v>54</v>
      </c>
      <c r="C9" s="6" t="s">
        <v>4</v>
      </c>
      <c r="D9" s="21">
        <v>113842</v>
      </c>
      <c r="E9" s="8">
        <v>0</v>
      </c>
      <c r="F9" s="8">
        <v>0</v>
      </c>
      <c r="G9" s="8">
        <v>0</v>
      </c>
      <c r="H9" s="8">
        <v>0</v>
      </c>
      <c r="I9" s="8">
        <v>113838.9</v>
      </c>
      <c r="J9" s="9">
        <f t="shared" ref="J9:J18" si="0">I9/D9</f>
        <v>0.99997276927671686</v>
      </c>
      <c r="K9" s="8">
        <v>3</v>
      </c>
      <c r="L9" s="8">
        <f t="shared" ref="L9:L17" si="1">F9+H9+I9</f>
        <v>113838.9</v>
      </c>
      <c r="M9" s="8">
        <f t="shared" ref="M9:M17" si="2">D9-L9</f>
        <v>3.1000000000058208</v>
      </c>
      <c r="N9" s="51">
        <f t="shared" ref="N9:N18" si="3">M9/D9</f>
        <v>2.7230723283197947E-5</v>
      </c>
    </row>
    <row r="10" spans="2:18" ht="21.75" customHeight="1" x14ac:dyDescent="0.35">
      <c r="B10" s="13" t="s">
        <v>63</v>
      </c>
      <c r="C10" s="6" t="s">
        <v>64</v>
      </c>
      <c r="D10" s="21">
        <v>2616070</v>
      </c>
      <c r="E10" s="8">
        <v>0</v>
      </c>
      <c r="F10" s="8">
        <v>0</v>
      </c>
      <c r="G10" s="8">
        <v>0</v>
      </c>
      <c r="H10" s="8">
        <v>0</v>
      </c>
      <c r="I10" s="8">
        <v>2616069.5100000002</v>
      </c>
      <c r="J10" s="9">
        <f t="shared" si="0"/>
        <v>0.99999981269614358</v>
      </c>
      <c r="K10" s="24">
        <v>142</v>
      </c>
      <c r="L10" s="8">
        <f t="shared" si="1"/>
        <v>2616069.5100000002</v>
      </c>
      <c r="M10" s="8">
        <f t="shared" si="2"/>
        <v>0.48999999975785613</v>
      </c>
      <c r="N10" s="51">
        <f t="shared" si="3"/>
        <v>1.8730385645562088E-7</v>
      </c>
      <c r="O10" s="35"/>
      <c r="R10" s="26"/>
    </row>
    <row r="11" spans="2:18" ht="21.75" customHeight="1" x14ac:dyDescent="0.35">
      <c r="B11" s="13" t="s">
        <v>63</v>
      </c>
      <c r="C11" s="6" t="s">
        <v>67</v>
      </c>
      <c r="D11" s="21">
        <v>1304040</v>
      </c>
      <c r="E11" s="8">
        <v>0</v>
      </c>
      <c r="F11" s="8">
        <v>0</v>
      </c>
      <c r="G11" s="8">
        <v>0</v>
      </c>
      <c r="H11" s="8">
        <v>0</v>
      </c>
      <c r="I11" s="8">
        <v>1304036.28</v>
      </c>
      <c r="J11" s="9">
        <f t="shared" si="0"/>
        <v>0.99999714732676914</v>
      </c>
      <c r="K11" s="24">
        <v>92</v>
      </c>
      <c r="L11" s="8">
        <f t="shared" si="1"/>
        <v>1304036.28</v>
      </c>
      <c r="M11" s="8">
        <f t="shared" si="2"/>
        <v>3.7199999999720603</v>
      </c>
      <c r="N11" s="51">
        <f t="shared" si="3"/>
        <v>2.8526732308610627E-6</v>
      </c>
    </row>
    <row r="12" spans="2:18" ht="38.25" customHeight="1" x14ac:dyDescent="0.35">
      <c r="B12" s="13" t="s">
        <v>55</v>
      </c>
      <c r="C12" s="6" t="s">
        <v>5</v>
      </c>
      <c r="D12" s="21">
        <f>11290772-14961</f>
        <v>11275811</v>
      </c>
      <c r="E12" s="8">
        <v>0</v>
      </c>
      <c r="F12" s="8">
        <v>0</v>
      </c>
      <c r="G12" s="8">
        <v>0</v>
      </c>
      <c r="H12" s="8">
        <v>0</v>
      </c>
      <c r="I12" s="8">
        <v>11275810.669999998</v>
      </c>
      <c r="J12" s="9">
        <f t="shared" si="0"/>
        <v>0.99999997073381219</v>
      </c>
      <c r="K12" s="8">
        <v>17</v>
      </c>
      <c r="L12" s="8">
        <f t="shared" si="1"/>
        <v>11275810.669999998</v>
      </c>
      <c r="M12" s="8">
        <f t="shared" si="2"/>
        <v>0.33000000193715096</v>
      </c>
      <c r="N12" s="51">
        <f t="shared" si="3"/>
        <v>2.9266187765753696E-8</v>
      </c>
    </row>
    <row r="13" spans="2:18" ht="40.5" customHeight="1" x14ac:dyDescent="0.35">
      <c r="B13" s="13" t="s">
        <v>56</v>
      </c>
      <c r="C13" s="6" t="s">
        <v>6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9"/>
      <c r="K13" s="24">
        <v>0</v>
      </c>
      <c r="L13" s="8">
        <f t="shared" si="1"/>
        <v>0</v>
      </c>
      <c r="M13" s="8">
        <f t="shared" si="2"/>
        <v>0</v>
      </c>
      <c r="N13" s="51"/>
    </row>
    <row r="14" spans="2:18" ht="22.5" customHeight="1" x14ac:dyDescent="0.35">
      <c r="B14" s="13" t="s">
        <v>31</v>
      </c>
      <c r="C14" s="6" t="s">
        <v>7</v>
      </c>
      <c r="D14" s="21">
        <v>4399654</v>
      </c>
      <c r="E14" s="8">
        <v>0</v>
      </c>
      <c r="F14" s="8">
        <v>0</v>
      </c>
      <c r="G14" s="8">
        <v>0</v>
      </c>
      <c r="H14" s="8">
        <v>0</v>
      </c>
      <c r="I14" s="8">
        <v>4399653.0199999996</v>
      </c>
      <c r="J14" s="9">
        <f t="shared" si="0"/>
        <v>0.99999977725521139</v>
      </c>
      <c r="K14" s="24">
        <v>46</v>
      </c>
      <c r="L14" s="8">
        <f t="shared" si="1"/>
        <v>4399653.0199999996</v>
      </c>
      <c r="M14" s="8">
        <f t="shared" si="2"/>
        <v>0.98000000044703484</v>
      </c>
      <c r="N14" s="51">
        <f t="shared" si="3"/>
        <v>2.2274478866907143E-7</v>
      </c>
    </row>
    <row r="15" spans="2:18" ht="38.25" customHeight="1" x14ac:dyDescent="0.35">
      <c r="B15" s="13" t="s">
        <v>32</v>
      </c>
      <c r="C15" s="6" t="s">
        <v>62</v>
      </c>
      <c r="D15" s="21">
        <v>629528</v>
      </c>
      <c r="E15" s="8">
        <v>0</v>
      </c>
      <c r="F15" s="8">
        <v>0</v>
      </c>
      <c r="G15" s="8">
        <v>0</v>
      </c>
      <c r="H15" s="8">
        <v>0</v>
      </c>
      <c r="I15" s="8">
        <v>629526.15</v>
      </c>
      <c r="J15" s="9">
        <f t="shared" si="0"/>
        <v>0.99999706129036359</v>
      </c>
      <c r="K15" s="24">
        <v>3</v>
      </c>
      <c r="L15" s="8">
        <f t="shared" si="1"/>
        <v>629526.15</v>
      </c>
      <c r="M15" s="7">
        <f t="shared" si="2"/>
        <v>1.8499999999767169</v>
      </c>
      <c r="N15" s="51">
        <f t="shared" si="3"/>
        <v>2.9387096363890356E-6</v>
      </c>
      <c r="O15" s="35"/>
    </row>
    <row r="16" spans="2:18" ht="33" customHeight="1" x14ac:dyDescent="0.35">
      <c r="B16" s="13" t="s">
        <v>33</v>
      </c>
      <c r="C16" s="6" t="s">
        <v>8</v>
      </c>
      <c r="D16" s="21">
        <v>27015764</v>
      </c>
      <c r="E16" s="8">
        <v>0</v>
      </c>
      <c r="F16" s="8">
        <v>0</v>
      </c>
      <c r="G16" s="8">
        <v>2</v>
      </c>
      <c r="H16" s="8">
        <v>4909989.4000000004</v>
      </c>
      <c r="I16" s="8">
        <v>22105774.139999997</v>
      </c>
      <c r="J16" s="9">
        <f t="shared" si="0"/>
        <v>0.81825463607099902</v>
      </c>
      <c r="K16" s="8">
        <v>29</v>
      </c>
      <c r="L16" s="8">
        <f t="shared" si="1"/>
        <v>27015763.539999999</v>
      </c>
      <c r="M16" s="7">
        <f t="shared" si="2"/>
        <v>0.46000000089406967</v>
      </c>
      <c r="N16" s="50">
        <f t="shared" si="3"/>
        <v>1.7027095768754482E-8</v>
      </c>
      <c r="Q16" s="35"/>
    </row>
    <row r="17" spans="2:27" ht="46.5" customHeight="1" x14ac:dyDescent="0.35">
      <c r="B17" s="13" t="s">
        <v>66</v>
      </c>
      <c r="C17" s="6" t="s">
        <v>65</v>
      </c>
      <c r="D17" s="21">
        <f>600000-80828-3829</f>
        <v>515343</v>
      </c>
      <c r="E17" s="8">
        <v>0</v>
      </c>
      <c r="F17" s="8">
        <v>0</v>
      </c>
      <c r="G17" s="8">
        <v>0</v>
      </c>
      <c r="H17" s="8">
        <v>0</v>
      </c>
      <c r="I17" s="8">
        <v>515342.03</v>
      </c>
      <c r="J17" s="9">
        <f t="shared" si="0"/>
        <v>0.99999811775846381</v>
      </c>
      <c r="K17" s="24">
        <v>169</v>
      </c>
      <c r="L17" s="8">
        <f t="shared" si="1"/>
        <v>515342.03</v>
      </c>
      <c r="M17" s="40">
        <f t="shared" si="2"/>
        <v>0.96999999997206032</v>
      </c>
      <c r="N17" s="50">
        <f t="shared" si="3"/>
        <v>1.8822415361653506E-6</v>
      </c>
      <c r="O17" s="35"/>
      <c r="R17" s="28"/>
    </row>
    <row r="18" spans="2:27" ht="22.5" customHeight="1" x14ac:dyDescent="0.35">
      <c r="B18" s="70" t="s">
        <v>30</v>
      </c>
      <c r="C18" s="70"/>
      <c r="D18" s="10">
        <f>SUM(D8:D17)</f>
        <v>55106022</v>
      </c>
      <c r="E18" s="19">
        <f>SUM(E8:E17)</f>
        <v>0</v>
      </c>
      <c r="F18" s="19">
        <f t="shared" ref="F18:K18" si="4">SUM(F8:F17)</f>
        <v>0</v>
      </c>
      <c r="G18" s="19">
        <f t="shared" si="4"/>
        <v>7</v>
      </c>
      <c r="H18" s="19">
        <f t="shared" si="4"/>
        <v>8720224.3500000015</v>
      </c>
      <c r="I18" s="20">
        <f t="shared" si="4"/>
        <v>46385552.479999989</v>
      </c>
      <c r="J18" s="25">
        <f t="shared" si="0"/>
        <v>0.84175106089131224</v>
      </c>
      <c r="K18" s="19">
        <f t="shared" si="4"/>
        <v>510</v>
      </c>
      <c r="L18" s="19">
        <f>SUM(L8:L17)</f>
        <v>55105776.829999998</v>
      </c>
      <c r="M18" s="19">
        <f>SUM(M8:M17)</f>
        <v>245.17000000251574</v>
      </c>
      <c r="N18" s="52">
        <f t="shared" si="3"/>
        <v>4.4490600319964257E-6</v>
      </c>
    </row>
    <row r="19" spans="2:27" ht="45.65" customHeight="1" x14ac:dyDescent="0.35">
      <c r="B19" s="65" t="s">
        <v>9</v>
      </c>
      <c r="C19" s="66"/>
      <c r="D19" s="66"/>
      <c r="E19" s="57"/>
      <c r="F19" s="57"/>
      <c r="G19" s="57"/>
      <c r="H19" s="57"/>
      <c r="I19" s="57"/>
      <c r="J19" s="57"/>
      <c r="K19" s="57"/>
      <c r="L19" s="57"/>
      <c r="M19" s="57"/>
      <c r="N19" s="58"/>
    </row>
    <row r="20" spans="2:27" ht="28.5" customHeight="1" x14ac:dyDescent="0.35">
      <c r="B20" s="5" t="s">
        <v>35</v>
      </c>
      <c r="C20" s="18" t="s">
        <v>3</v>
      </c>
      <c r="D20" s="21">
        <f>5737826-623+563507</f>
        <v>6300710</v>
      </c>
      <c r="E20" s="8">
        <v>0</v>
      </c>
      <c r="F20" s="8">
        <v>0</v>
      </c>
      <c r="G20" s="8">
        <v>2</v>
      </c>
      <c r="H20" s="8">
        <v>4257697.91</v>
      </c>
      <c r="I20" s="8">
        <v>2043012.0100000002</v>
      </c>
      <c r="J20" s="9">
        <f>I20/D20</f>
        <v>0.32425107805310832</v>
      </c>
      <c r="K20" s="8">
        <v>4</v>
      </c>
      <c r="L20" s="8">
        <f>F20+H20+I20</f>
        <v>6300709.9199999999</v>
      </c>
      <c r="M20" s="8">
        <f>D20-L20</f>
        <v>8.0000000074505806E-2</v>
      </c>
      <c r="N20" s="51">
        <f t="shared" ref="N20:N25" si="5">M20/D20</f>
        <v>1.2696981780546289E-8</v>
      </c>
    </row>
    <row r="21" spans="2:27" ht="39" customHeight="1" x14ac:dyDescent="0.35">
      <c r="B21" s="5" t="s">
        <v>36</v>
      </c>
      <c r="C21" s="18" t="s">
        <v>10</v>
      </c>
      <c r="D21" s="21">
        <f>6372308-474208-563507-1657</f>
        <v>5332936</v>
      </c>
      <c r="E21" s="8">
        <v>0</v>
      </c>
      <c r="F21" s="8">
        <v>0</v>
      </c>
      <c r="G21" s="8">
        <v>0</v>
      </c>
      <c r="H21" s="8">
        <v>0</v>
      </c>
      <c r="I21" s="8">
        <v>5328846.5299999993</v>
      </c>
      <c r="J21" s="9">
        <f t="shared" ref="J21:J29" si="6">I21/D21</f>
        <v>0.99923316724595967</v>
      </c>
      <c r="K21" s="8">
        <v>23</v>
      </c>
      <c r="L21" s="8">
        <f>F21+H21+I21</f>
        <v>5328846.5299999993</v>
      </c>
      <c r="M21" s="41">
        <f>D21-L21</f>
        <v>4089.4700000006706</v>
      </c>
      <c r="N21" s="50">
        <f t="shared" si="5"/>
        <v>7.6683275404030172E-4</v>
      </c>
      <c r="Q21" s="35"/>
    </row>
    <row r="22" spans="2:27" s="30" customFormat="1" ht="21.75" customHeight="1" x14ac:dyDescent="0.35">
      <c r="B22" s="17" t="s">
        <v>69</v>
      </c>
      <c r="C22" s="18" t="s">
        <v>68</v>
      </c>
      <c r="D22" s="21">
        <v>66224</v>
      </c>
      <c r="E22" s="8">
        <v>0</v>
      </c>
      <c r="F22" s="8">
        <v>0</v>
      </c>
      <c r="G22" s="8">
        <v>0</v>
      </c>
      <c r="H22" s="8">
        <v>0</v>
      </c>
      <c r="I22" s="8">
        <v>66222.399999999994</v>
      </c>
      <c r="J22" s="9">
        <f t="shared" si="6"/>
        <v>0.99997583957477643</v>
      </c>
      <c r="K22" s="8">
        <v>3</v>
      </c>
      <c r="L22" s="8">
        <f>F22+H22+I22</f>
        <v>66222.399999999994</v>
      </c>
      <c r="M22" s="41">
        <f>D22-L22</f>
        <v>1.6000000000058208</v>
      </c>
      <c r="N22" s="50">
        <f t="shared" si="5"/>
        <v>2.4160425223571827E-5</v>
      </c>
      <c r="R22" s="28"/>
    </row>
    <row r="23" spans="2:27" ht="23.25" customHeight="1" x14ac:dyDescent="0.35">
      <c r="B23" s="5" t="s">
        <v>37</v>
      </c>
      <c r="C23" s="34" t="s">
        <v>11</v>
      </c>
      <c r="D23" s="21">
        <f>8864408-372133-225810</f>
        <v>8266465</v>
      </c>
      <c r="E23" s="8">
        <v>0</v>
      </c>
      <c r="F23" s="8">
        <v>0</v>
      </c>
      <c r="G23" s="8">
        <v>0</v>
      </c>
      <c r="H23" s="8">
        <v>0</v>
      </c>
      <c r="I23" s="8">
        <v>8266464.4299999997</v>
      </c>
      <c r="J23" s="9">
        <f t="shared" si="6"/>
        <v>0.99999993104670493</v>
      </c>
      <c r="K23" s="8">
        <v>32</v>
      </c>
      <c r="L23" s="8">
        <f>F23+H23+I23</f>
        <v>8266464.4299999997</v>
      </c>
      <c r="M23" s="41">
        <f>D23-L23</f>
        <v>0.57000000029802322</v>
      </c>
      <c r="N23" s="50">
        <f t="shared" si="5"/>
        <v>6.8953295066031638E-8</v>
      </c>
    </row>
    <row r="24" spans="2:27" ht="31" x14ac:dyDescent="0.35">
      <c r="B24" s="5" t="s">
        <v>52</v>
      </c>
      <c r="C24" s="6" t="s">
        <v>12</v>
      </c>
      <c r="D24" s="21">
        <f>85459-23341</f>
        <v>62118</v>
      </c>
      <c r="E24" s="8">
        <v>0</v>
      </c>
      <c r="F24" s="8">
        <v>0</v>
      </c>
      <c r="G24" s="8">
        <v>0</v>
      </c>
      <c r="H24" s="8">
        <v>0</v>
      </c>
      <c r="I24" s="8">
        <v>62117.039999999994</v>
      </c>
      <c r="J24" s="9">
        <f t="shared" si="6"/>
        <v>0.99998454554235472</v>
      </c>
      <c r="K24" s="8">
        <v>4</v>
      </c>
      <c r="L24" s="8">
        <f>F24+H24+I24</f>
        <v>62117.039999999994</v>
      </c>
      <c r="M24" s="40">
        <f>D24-L24</f>
        <v>0.96000000000640284</v>
      </c>
      <c r="N24" s="51">
        <f t="shared" si="5"/>
        <v>1.545445764523009E-5</v>
      </c>
    </row>
    <row r="25" spans="2:27" ht="23.25" customHeight="1" x14ac:dyDescent="0.35">
      <c r="B25" s="71" t="s">
        <v>34</v>
      </c>
      <c r="C25" s="72"/>
      <c r="D25" s="10">
        <f>SUM(D20:D24)</f>
        <v>20028453</v>
      </c>
      <c r="E25" s="10">
        <f>SUM(E20:E24)</f>
        <v>0</v>
      </c>
      <c r="F25" s="10">
        <f t="shared" ref="F25:K25" si="7">SUM(F20:F24)</f>
        <v>0</v>
      </c>
      <c r="G25" s="19">
        <f t="shared" si="7"/>
        <v>2</v>
      </c>
      <c r="H25" s="19">
        <f t="shared" si="7"/>
        <v>4257697.91</v>
      </c>
      <c r="I25" s="19">
        <f t="shared" si="7"/>
        <v>15766662.409999998</v>
      </c>
      <c r="J25" s="9">
        <f>I25/D25</f>
        <v>0.78721319165289494</v>
      </c>
      <c r="K25" s="19">
        <f t="shared" si="7"/>
        <v>66</v>
      </c>
      <c r="L25" s="10">
        <f>SUM(L20:L24)</f>
        <v>20024360.32</v>
      </c>
      <c r="M25" s="10">
        <f>SUM(M20:M24)</f>
        <v>4092.6800000010553</v>
      </c>
      <c r="N25" s="52">
        <f t="shared" si="5"/>
        <v>2.0434329101708731E-4</v>
      </c>
      <c r="R25" s="28"/>
    </row>
    <row r="26" spans="2:27" ht="23.25" customHeight="1" x14ac:dyDescent="0.35">
      <c r="B26" s="67" t="s">
        <v>13</v>
      </c>
      <c r="C26" s="68"/>
      <c r="D26" s="68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2:27" ht="22.5" customHeight="1" x14ac:dyDescent="0.35">
      <c r="B27" s="5" t="s">
        <v>39</v>
      </c>
      <c r="C27" s="6" t="s">
        <v>14</v>
      </c>
      <c r="D27" s="21">
        <v>3700390</v>
      </c>
      <c r="E27" s="8">
        <v>0</v>
      </c>
      <c r="F27" s="8">
        <v>0</v>
      </c>
      <c r="G27" s="8">
        <v>3</v>
      </c>
      <c r="H27" s="8">
        <v>869807.49</v>
      </c>
      <c r="I27" s="8">
        <v>2827450.73</v>
      </c>
      <c r="J27" s="9">
        <f t="shared" si="6"/>
        <v>0.76409533319460921</v>
      </c>
      <c r="K27" s="8">
        <v>16</v>
      </c>
      <c r="L27" s="8">
        <f>F27+H27+I27</f>
        <v>3697258.2199999997</v>
      </c>
      <c r="M27" s="7">
        <f>D27-L27</f>
        <v>3131.7800000002608</v>
      </c>
      <c r="N27" s="51">
        <f>M27/D27</f>
        <v>8.4633781844623425E-4</v>
      </c>
    </row>
    <row r="28" spans="2:27" ht="27.75" customHeight="1" x14ac:dyDescent="0.35">
      <c r="B28" s="5" t="s">
        <v>40</v>
      </c>
      <c r="C28" s="6" t="s">
        <v>15</v>
      </c>
      <c r="D28" s="21">
        <v>7939085</v>
      </c>
      <c r="E28" s="8">
        <v>0</v>
      </c>
      <c r="F28" s="8">
        <v>0</v>
      </c>
      <c r="G28" s="8">
        <v>1</v>
      </c>
      <c r="H28" s="8">
        <f>1355467.61-329348</f>
        <v>1026119.6100000001</v>
      </c>
      <c r="I28" s="8">
        <v>6912965.8799999999</v>
      </c>
      <c r="J28" s="9">
        <f t="shared" si="6"/>
        <v>0.870750959335994</v>
      </c>
      <c r="K28" s="8">
        <v>8</v>
      </c>
      <c r="L28" s="8">
        <f>F28+H28+I28</f>
        <v>7939085.4900000002</v>
      </c>
      <c r="M28" s="8">
        <f>D28-L28</f>
        <v>-0.49000000022351742</v>
      </c>
      <c r="N28" s="51">
        <f>M28/D28</f>
        <v>-6.1719958940295688E-8</v>
      </c>
      <c r="O28" s="35"/>
    </row>
    <row r="29" spans="2:27" ht="23.25" customHeight="1" x14ac:dyDescent="0.35">
      <c r="B29" s="70" t="s">
        <v>38</v>
      </c>
      <c r="C29" s="74"/>
      <c r="D29" s="10">
        <f t="shared" ref="D29:I29" si="8">SUM(D27:D28)</f>
        <v>11639475</v>
      </c>
      <c r="E29" s="10">
        <f t="shared" si="8"/>
        <v>0</v>
      </c>
      <c r="F29" s="10">
        <f t="shared" si="8"/>
        <v>0</v>
      </c>
      <c r="G29" s="10">
        <f t="shared" si="8"/>
        <v>4</v>
      </c>
      <c r="H29" s="10">
        <f t="shared" si="8"/>
        <v>1895927.1</v>
      </c>
      <c r="I29" s="10">
        <f t="shared" si="8"/>
        <v>9740416.6099999994</v>
      </c>
      <c r="J29" s="12">
        <f t="shared" si="6"/>
        <v>0.83684329490806064</v>
      </c>
      <c r="K29" s="24">
        <f>SUM(K27:K28)</f>
        <v>24</v>
      </c>
      <c r="L29" s="8">
        <f>SUM(L27:L28)</f>
        <v>11636343.710000001</v>
      </c>
      <c r="M29" s="8">
        <f>SUM(M27:M28)</f>
        <v>3131.2900000000373</v>
      </c>
      <c r="N29" s="52">
        <f>M29/D29</f>
        <v>2.6902330216784155E-4</v>
      </c>
    </row>
    <row r="30" spans="2:27" ht="26.25" customHeight="1" x14ac:dyDescent="0.35">
      <c r="B30" s="65" t="s">
        <v>16</v>
      </c>
      <c r="C30" s="66"/>
      <c r="D30" s="66"/>
      <c r="E30" s="42"/>
      <c r="F30" s="42"/>
      <c r="G30" s="42"/>
      <c r="H30" s="42"/>
      <c r="I30" s="42"/>
      <c r="J30" s="42"/>
      <c r="K30" s="42"/>
      <c r="L30" s="42"/>
      <c r="M30" s="42"/>
      <c r="N30" s="42"/>
    </row>
    <row r="31" spans="2:27" s="30" customFormat="1" ht="111.65" customHeight="1" x14ac:dyDescent="0.35">
      <c r="B31" s="17" t="s">
        <v>41</v>
      </c>
      <c r="C31" s="18" t="s">
        <v>17</v>
      </c>
      <c r="D31" s="21">
        <v>24526933</v>
      </c>
      <c r="E31" s="17">
        <v>1</v>
      </c>
      <c r="F31" s="97">
        <v>52734.82</v>
      </c>
      <c r="G31" s="32">
        <v>55</v>
      </c>
      <c r="H31" s="97">
        <v>4389758</v>
      </c>
      <c r="I31" s="8">
        <v>19490706.409999996</v>
      </c>
      <c r="J31" s="36">
        <f>I31/D31</f>
        <v>0.79466545654118259</v>
      </c>
      <c r="K31" s="27">
        <v>249</v>
      </c>
      <c r="L31" s="8">
        <f>F31+H31+I31</f>
        <v>23933199.229999997</v>
      </c>
      <c r="M31" s="8">
        <f>D31-L31</f>
        <v>593733.77000000328</v>
      </c>
      <c r="N31" s="53">
        <f>M31/D31</f>
        <v>2.4207420063487077E-2</v>
      </c>
      <c r="O31" s="59"/>
      <c r="P31" s="59"/>
      <c r="Q31" s="59"/>
      <c r="R31" s="60"/>
      <c r="S31" s="60"/>
      <c r="T31" s="60"/>
      <c r="U31" s="60"/>
      <c r="V31" s="60"/>
      <c r="W31" s="60"/>
      <c r="X31" s="60"/>
      <c r="Y31" s="60"/>
      <c r="Z31" s="60"/>
      <c r="AA31" s="60"/>
    </row>
    <row r="32" spans="2:27" s="30" customFormat="1" ht="24.75" customHeight="1" x14ac:dyDescent="0.35">
      <c r="B32" s="48" t="s">
        <v>51</v>
      </c>
      <c r="C32" s="49" t="s">
        <v>18</v>
      </c>
      <c r="D32" s="21">
        <v>562465</v>
      </c>
      <c r="E32" s="17">
        <v>0</v>
      </c>
      <c r="F32" s="32">
        <v>0</v>
      </c>
      <c r="G32" s="32">
        <v>1</v>
      </c>
      <c r="H32" s="8">
        <v>49999.99</v>
      </c>
      <c r="I32" s="8">
        <v>512464.38000000006</v>
      </c>
      <c r="J32" s="36">
        <f>I32/D32</f>
        <v>0.91110447761194036</v>
      </c>
      <c r="K32" s="27">
        <v>11</v>
      </c>
      <c r="L32" s="8">
        <f>F32+H32+I32</f>
        <v>562464.37000000011</v>
      </c>
      <c r="M32" s="8">
        <f>D32-L32</f>
        <v>0.62999999988824129</v>
      </c>
      <c r="N32" s="53">
        <f>M32/D32</f>
        <v>1.1200696930266618E-6</v>
      </c>
      <c r="O32" s="59"/>
      <c r="P32" s="59"/>
      <c r="Q32" s="59"/>
      <c r="R32" s="60"/>
      <c r="S32" s="60"/>
      <c r="T32" s="60"/>
      <c r="U32" s="60"/>
      <c r="V32" s="60"/>
      <c r="W32" s="60"/>
      <c r="X32" s="60"/>
      <c r="Y32" s="60"/>
      <c r="Z32" s="60"/>
      <c r="AA32" s="60"/>
    </row>
    <row r="33" spans="2:17" s="15" customFormat="1" ht="23.25" customHeight="1" x14ac:dyDescent="0.35">
      <c r="B33" s="75" t="s">
        <v>42</v>
      </c>
      <c r="C33" s="75"/>
      <c r="D33" s="10">
        <f t="shared" ref="D33:I33" si="9">SUM(D31:D32)</f>
        <v>25089398</v>
      </c>
      <c r="E33" s="37">
        <f t="shared" si="9"/>
        <v>1</v>
      </c>
      <c r="F33" s="38">
        <f t="shared" si="9"/>
        <v>52734.82</v>
      </c>
      <c r="G33" s="39">
        <f t="shared" si="9"/>
        <v>56</v>
      </c>
      <c r="H33" s="38">
        <f t="shared" si="9"/>
        <v>4439757.99</v>
      </c>
      <c r="I33" s="38">
        <f t="shared" si="9"/>
        <v>20003170.789999995</v>
      </c>
      <c r="J33" s="14">
        <f>I33/D33</f>
        <v>0.79727583698899418</v>
      </c>
      <c r="K33" s="23">
        <f>SUM(K31:K32)</f>
        <v>260</v>
      </c>
      <c r="L33" s="11">
        <f>SUM(L31:L32)</f>
        <v>24495663.599999998</v>
      </c>
      <c r="M33" s="11">
        <f>SUM(M31:M32)</f>
        <v>593734.40000000317</v>
      </c>
      <c r="N33" s="54">
        <f>M33/D33</f>
        <v>2.3664752737391433E-2</v>
      </c>
      <c r="O33" s="46"/>
      <c r="P33" s="46"/>
      <c r="Q33" s="46"/>
    </row>
    <row r="34" spans="2:17" ht="25.5" customHeight="1" x14ac:dyDescent="0.35">
      <c r="B34" s="65" t="s">
        <v>19</v>
      </c>
      <c r="C34" s="66"/>
      <c r="D34" s="66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2:17" ht="45" customHeight="1" x14ac:dyDescent="0.35">
      <c r="B35" s="5" t="s">
        <v>44</v>
      </c>
      <c r="C35" s="6" t="s">
        <v>20</v>
      </c>
      <c r="D35" s="29">
        <v>322394</v>
      </c>
      <c r="E35" s="8">
        <v>0</v>
      </c>
      <c r="F35" s="8">
        <v>0</v>
      </c>
      <c r="G35" s="8">
        <v>0</v>
      </c>
      <c r="H35" s="8">
        <v>0</v>
      </c>
      <c r="I35" s="8">
        <v>322392.04000000004</v>
      </c>
      <c r="J35" s="16">
        <f t="shared" ref="J35:J43" si="10">I35/D35</f>
        <v>0.99999392048239122</v>
      </c>
      <c r="K35" s="8">
        <v>10</v>
      </c>
      <c r="L35" s="8">
        <f>F35+H35+I35</f>
        <v>322392.04000000004</v>
      </c>
      <c r="M35" s="8">
        <f>D35-L35</f>
        <v>1.9599999999627471</v>
      </c>
      <c r="N35" s="55">
        <f t="shared" ref="N35:N42" si="11">M35/D35</f>
        <v>6.0795176087729518E-6</v>
      </c>
    </row>
    <row r="36" spans="2:17" ht="21.75" customHeight="1" thickBot="1" x14ac:dyDescent="0.4">
      <c r="B36" s="5" t="s">
        <v>43</v>
      </c>
      <c r="C36" s="6" t="s">
        <v>71</v>
      </c>
      <c r="D36" s="29">
        <v>3128574</v>
      </c>
      <c r="E36" s="8">
        <v>3</v>
      </c>
      <c r="F36" s="8">
        <v>764751.43</v>
      </c>
      <c r="G36" s="8">
        <v>0</v>
      </c>
      <c r="H36" s="8">
        <v>0</v>
      </c>
      <c r="I36" s="8">
        <v>2144070.2399999998</v>
      </c>
      <c r="J36" s="16">
        <f t="shared" si="10"/>
        <v>0.68531869151888358</v>
      </c>
      <c r="K36" s="8">
        <v>20</v>
      </c>
      <c r="L36" s="8">
        <f>F36+H36+I36</f>
        <v>2908821.67</v>
      </c>
      <c r="M36" s="8">
        <f>D36-L36</f>
        <v>219752.33000000007</v>
      </c>
      <c r="N36" s="55">
        <f t="shared" si="11"/>
        <v>7.0240413044409394E-2</v>
      </c>
    </row>
    <row r="37" spans="2:17" ht="22.5" customHeight="1" thickBot="1" x14ac:dyDescent="0.4">
      <c r="B37" s="17" t="s">
        <v>45</v>
      </c>
      <c r="C37" s="18" t="s">
        <v>21</v>
      </c>
      <c r="D37" s="99">
        <v>10180694</v>
      </c>
      <c r="E37" s="8">
        <v>2</v>
      </c>
      <c r="F37" s="8">
        <v>159363.57</v>
      </c>
      <c r="G37" s="8">
        <v>6</v>
      </c>
      <c r="H37" s="8">
        <v>1791333.4700000002</v>
      </c>
      <c r="I37" s="8">
        <v>6842517.4399999995</v>
      </c>
      <c r="J37" s="101">
        <f t="shared" si="10"/>
        <v>0.6721071706899352</v>
      </c>
      <c r="K37" s="8">
        <v>53</v>
      </c>
      <c r="L37" s="103">
        <f>F37+H37+I37+F38</f>
        <v>9859265.7100000009</v>
      </c>
      <c r="M37" s="103">
        <f>D37-L37</f>
        <v>321428.28999999911</v>
      </c>
      <c r="N37" s="105">
        <f t="shared" si="11"/>
        <v>3.1572335834865392E-2</v>
      </c>
      <c r="Q37" s="47"/>
    </row>
    <row r="38" spans="2:17" ht="44.5" customHeight="1" x14ac:dyDescent="0.35">
      <c r="B38" s="17"/>
      <c r="C38" s="18" t="s">
        <v>73</v>
      </c>
      <c r="D38" s="100"/>
      <c r="E38" s="8">
        <v>25</v>
      </c>
      <c r="F38" s="8">
        <v>1066051.23</v>
      </c>
      <c r="G38" s="8">
        <v>0</v>
      </c>
      <c r="H38" s="8">
        <v>0</v>
      </c>
      <c r="I38" s="8">
        <v>0</v>
      </c>
      <c r="J38" s="102"/>
      <c r="K38" s="8">
        <v>0</v>
      </c>
      <c r="L38" s="104"/>
      <c r="M38" s="104"/>
      <c r="N38" s="106"/>
      <c r="O38" s="45" t="s">
        <v>74</v>
      </c>
      <c r="Q38" s="98"/>
    </row>
    <row r="39" spans="2:17" s="30" customFormat="1" ht="34.5" customHeight="1" x14ac:dyDescent="0.35">
      <c r="B39" s="17" t="s">
        <v>46</v>
      </c>
      <c r="C39" s="18" t="s">
        <v>70</v>
      </c>
      <c r="D39" s="21">
        <v>44297775</v>
      </c>
      <c r="E39" s="8">
        <v>0</v>
      </c>
      <c r="F39" s="8">
        <v>0</v>
      </c>
      <c r="G39" s="8">
        <v>19</v>
      </c>
      <c r="H39" s="8">
        <v>27151570.125000004</v>
      </c>
      <c r="I39" s="8">
        <v>15610021.930000002</v>
      </c>
      <c r="J39" s="9">
        <f t="shared" si="10"/>
        <v>0.35238839715990256</v>
      </c>
      <c r="K39" s="8">
        <v>95</v>
      </c>
      <c r="L39" s="8">
        <f>F39+H39+I39</f>
        <v>42761592.055000007</v>
      </c>
      <c r="M39" s="8">
        <f>D39-L39</f>
        <v>1536182.9449999928</v>
      </c>
      <c r="N39" s="50">
        <f t="shared" si="11"/>
        <v>3.4678557670221426E-2</v>
      </c>
      <c r="O39" s="35"/>
    </row>
    <row r="40" spans="2:17" s="15" customFormat="1" ht="28.5" customHeight="1" x14ac:dyDescent="0.35">
      <c r="B40" s="76" t="s">
        <v>47</v>
      </c>
      <c r="C40" s="76"/>
      <c r="D40" s="10">
        <f t="shared" ref="D40:I40" si="12">SUM(D35:D39)</f>
        <v>57929437</v>
      </c>
      <c r="E40" s="19">
        <f t="shared" si="12"/>
        <v>30</v>
      </c>
      <c r="F40" s="19">
        <f t="shared" si="12"/>
        <v>1990166.23</v>
      </c>
      <c r="G40" s="19">
        <f t="shared" si="12"/>
        <v>25</v>
      </c>
      <c r="H40" s="19">
        <f t="shared" si="12"/>
        <v>28942903.595000003</v>
      </c>
      <c r="I40" s="19">
        <f t="shared" si="12"/>
        <v>24919001.649999999</v>
      </c>
      <c r="J40" s="9">
        <f t="shared" si="10"/>
        <v>0.43016129519781104</v>
      </c>
      <c r="K40" s="19">
        <f>SUM(K35:K39)</f>
        <v>178</v>
      </c>
      <c r="L40" s="20">
        <f>SUM(L35:L39)</f>
        <v>55852071.475000009</v>
      </c>
      <c r="M40" s="20">
        <f>SUM(M35:M39)</f>
        <v>2077365.524999992</v>
      </c>
      <c r="N40" s="52">
        <f t="shared" si="11"/>
        <v>3.586027471663486E-2</v>
      </c>
      <c r="O40" s="46"/>
      <c r="P40" s="46"/>
      <c r="Q40" s="46"/>
    </row>
    <row r="41" spans="2:17" ht="45" customHeight="1" x14ac:dyDescent="0.35">
      <c r="B41" s="65" t="s">
        <v>49</v>
      </c>
      <c r="C41" s="73"/>
      <c r="D41" s="19">
        <v>3333334</v>
      </c>
      <c r="E41" s="8">
        <v>0</v>
      </c>
      <c r="F41" s="8">
        <v>0</v>
      </c>
      <c r="G41" s="8">
        <v>0</v>
      </c>
      <c r="H41" s="8">
        <v>0</v>
      </c>
      <c r="I41" s="8">
        <v>3333332.0900000003</v>
      </c>
      <c r="J41" s="25">
        <f t="shared" si="10"/>
        <v>0.99999942700011468</v>
      </c>
      <c r="K41" s="31">
        <v>1</v>
      </c>
      <c r="L41" s="20">
        <f>F41+H41+I41</f>
        <v>3333332.0900000003</v>
      </c>
      <c r="M41" s="20">
        <f>D41-L41</f>
        <v>1.9099999996833503</v>
      </c>
      <c r="N41" s="53">
        <f t="shared" si="11"/>
        <v>5.7299988530502807E-7</v>
      </c>
      <c r="O41" s="35"/>
    </row>
    <row r="42" spans="2:17" ht="28.5" customHeight="1" x14ac:dyDescent="0.35">
      <c r="B42" s="65" t="s">
        <v>22</v>
      </c>
      <c r="C42" s="73"/>
      <c r="D42" s="19">
        <v>10000000</v>
      </c>
      <c r="E42" s="19">
        <v>0</v>
      </c>
      <c r="F42" s="20">
        <v>0</v>
      </c>
      <c r="G42" s="20">
        <v>0</v>
      </c>
      <c r="H42" s="20">
        <v>0</v>
      </c>
      <c r="I42" s="20">
        <v>9999600.0100000016</v>
      </c>
      <c r="J42" s="25">
        <f t="shared" si="10"/>
        <v>0.99996000100000015</v>
      </c>
      <c r="K42" s="31">
        <v>19</v>
      </c>
      <c r="L42" s="20">
        <f>F42+H42+I42</f>
        <v>9999600.0100000016</v>
      </c>
      <c r="M42" s="20">
        <f>D42-L42</f>
        <v>399.98999999836087</v>
      </c>
      <c r="N42" s="53">
        <f t="shared" si="11"/>
        <v>3.999899999983609E-5</v>
      </c>
    </row>
    <row r="43" spans="2:17" ht="25.5" customHeight="1" x14ac:dyDescent="0.35">
      <c r="B43" s="69" t="s">
        <v>48</v>
      </c>
      <c r="C43" s="69"/>
      <c r="D43" s="11">
        <f t="shared" ref="D43:I43" si="13">D18+D25+D29+D33+D40+D41+D42</f>
        <v>183126119</v>
      </c>
      <c r="E43" s="11">
        <f t="shared" si="13"/>
        <v>31</v>
      </c>
      <c r="F43" s="11">
        <f t="shared" si="13"/>
        <v>2042901.05</v>
      </c>
      <c r="G43" s="11">
        <f t="shared" si="13"/>
        <v>94</v>
      </c>
      <c r="H43" s="11">
        <f t="shared" si="13"/>
        <v>48256510.945000008</v>
      </c>
      <c r="I43" s="11">
        <f t="shared" si="13"/>
        <v>130147736.03999998</v>
      </c>
      <c r="J43" s="25">
        <f t="shared" si="10"/>
        <v>0.71070001783852566</v>
      </c>
      <c r="K43" s="11">
        <f>K18+K25+K29+K33+K40+K41+K42</f>
        <v>1058</v>
      </c>
      <c r="L43" s="11">
        <f>L18+L25+L29+L33+L40+L41+L42</f>
        <v>180447148.035</v>
      </c>
      <c r="M43" s="11">
        <f>M18+M25+M29+M33+M40+M41+M42</f>
        <v>2678970.9649999966</v>
      </c>
      <c r="N43" s="56">
        <f>N18+N25+N29+N33+N40+N41+N42</f>
        <v>6.0043415107128358E-2</v>
      </c>
    </row>
    <row r="45" spans="2:17" x14ac:dyDescent="0.35">
      <c r="H45" s="26"/>
    </row>
    <row r="46" spans="2:17" x14ac:dyDescent="0.35">
      <c r="D46" s="26"/>
      <c r="E46" s="1"/>
      <c r="F46" s="26"/>
      <c r="L46" s="26"/>
    </row>
    <row r="47" spans="2:17" x14ac:dyDescent="0.35">
      <c r="H47" s="28"/>
    </row>
    <row r="48" spans="2:17" x14ac:dyDescent="0.35">
      <c r="H48" s="28"/>
      <c r="I48" s="26"/>
    </row>
    <row r="49" spans="8:9" x14ac:dyDescent="0.35">
      <c r="I49" s="26"/>
    </row>
    <row r="51" spans="8:9" x14ac:dyDescent="0.35">
      <c r="H51" s="28"/>
    </row>
  </sheetData>
  <mergeCells count="31">
    <mergeCell ref="D37:D38"/>
    <mergeCell ref="J37:J38"/>
    <mergeCell ref="L37:L38"/>
    <mergeCell ref="M37:M38"/>
    <mergeCell ref="N37:N38"/>
    <mergeCell ref="B2:N2"/>
    <mergeCell ref="L3:L5"/>
    <mergeCell ref="M3:N4"/>
    <mergeCell ref="B6:C6"/>
    <mergeCell ref="B3:C5"/>
    <mergeCell ref="D3:D5"/>
    <mergeCell ref="E3:F5"/>
    <mergeCell ref="E6:F6"/>
    <mergeCell ref="G3:J3"/>
    <mergeCell ref="K3:K5"/>
    <mergeCell ref="G4:H5"/>
    <mergeCell ref="I4:J4"/>
    <mergeCell ref="G6:H6"/>
    <mergeCell ref="B43:C43"/>
    <mergeCell ref="B18:C18"/>
    <mergeCell ref="B25:C25"/>
    <mergeCell ref="B41:C41"/>
    <mergeCell ref="B42:C42"/>
    <mergeCell ref="B29:C29"/>
    <mergeCell ref="B33:C33"/>
    <mergeCell ref="B40:C40"/>
    <mergeCell ref="B7:D7"/>
    <mergeCell ref="B19:D19"/>
    <mergeCell ref="B30:D30"/>
    <mergeCell ref="B26:D26"/>
    <mergeCell ref="B34:D34"/>
  </mergeCells>
  <pageMargins left="0.70866141732283472" right="0.70866141732283472" top="0.74803149606299213" bottom="0.74803149606299213" header="0.31496062992125984" footer="0.31496062992125984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APGUVE</vt:lpstr>
      <vt:lpstr>APGUVE!Print_Area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Pavlova</dc:creator>
  <cp:lastModifiedBy>Irina Vanaga</cp:lastModifiedBy>
  <cp:lastPrinted>2023-04-27T11:52:37Z</cp:lastPrinted>
  <dcterms:created xsi:type="dcterms:W3CDTF">2015-12-18T08:20:39Z</dcterms:created>
  <dcterms:modified xsi:type="dcterms:W3CDTF">2023-09-21T09:24:41Z</dcterms:modified>
</cp:coreProperties>
</file>