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tins.irbe\Desktop\"/>
    </mc:Choice>
  </mc:AlternateContent>
  <bookViews>
    <workbookView xWindow="-28920" yWindow="-120" windowWidth="29040" windowHeight="15720"/>
  </bookViews>
  <sheets>
    <sheet name="LA 5 punktu aprēķins" sheetId="8" r:id="rId1"/>
    <sheet name="IKI uz 1 iedz." sheetId="12" state="hidden" r:id="rId2"/>
    <sheet name="Izvēlne" sheetId="11" state="hidden" r:id="rId3"/>
  </sheets>
  <definedNames>
    <definedName name="_xlnm._FilterDatabase" localSheetId="1" hidden="1">'IKI uz 1 iedz.'!$A$3:$D$39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8" l="1"/>
  <c r="E26" i="8" s="1"/>
  <c r="D72" i="8"/>
  <c r="D73" i="8"/>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D7" i="12"/>
  <c r="D6" i="12"/>
  <c r="D5" i="12"/>
  <c r="D4" i="12"/>
  <c r="E18" i="8" l="1"/>
  <c r="E78" i="8" l="1"/>
  <c r="E49" i="8" l="1"/>
  <c r="E38" i="8" l="1"/>
  <c r="E60" i="8"/>
  <c r="E54" i="8"/>
  <c r="E31" i="8" l="1"/>
  <c r="E67" i="8" l="1"/>
  <c r="E19" i="8" l="1"/>
  <c r="E72" i="8" l="1"/>
  <c r="E73" i="8" l="1"/>
  <c r="E62" i="8"/>
  <c r="E61" i="8"/>
  <c r="E11" i="8"/>
  <c r="E13" i="8"/>
  <c r="E12" i="8"/>
  <c r="E7" i="8"/>
  <c r="E6" i="8"/>
  <c r="E5" i="8"/>
  <c r="E80" i="8" l="1"/>
</calcChain>
</file>

<file path=xl/sharedStrings.xml><?xml version="1.0" encoding="utf-8"?>
<sst xmlns="http://schemas.openxmlformats.org/spreadsheetml/2006/main" count="148" uniqueCount="104">
  <si>
    <t>%</t>
  </si>
  <si>
    <t>Novads</t>
  </si>
  <si>
    <t>Projekta kopējās attiecināmās izmaksas</t>
  </si>
  <si>
    <t>Pašvaldība</t>
  </si>
  <si>
    <t>Punkti</t>
  </si>
  <si>
    <t>EUR</t>
  </si>
  <si>
    <t>PUNKTI KOPĀ</t>
  </si>
  <si>
    <t>Atbilst</t>
  </si>
  <si>
    <t>Īpašumā esošā lauksaimniecībā izmantojamā zeme</t>
  </si>
  <si>
    <t>Nomātā lauksaimniecībā izmantojamā zeme</t>
  </si>
  <si>
    <t>Kritērijs</t>
  </si>
  <si>
    <t>IKP uz 1 iedzīvotāju</t>
  </si>
  <si>
    <t>Maksimāli iespējamais punktu skaits ir 15 punkti.</t>
  </si>
  <si>
    <t>Projektā plānotā nozare, piezīmes</t>
  </si>
  <si>
    <t>Piezīmes</t>
  </si>
  <si>
    <t>Platība, ha</t>
  </si>
  <si>
    <t>Maksimāli iespējamais punktu skaits ir 5 punkti.</t>
  </si>
  <si>
    <t>9. Saimniecības dalība atbilstīgā kooperatīvā vai ražotāju organizācijā</t>
  </si>
  <si>
    <t>5. Saimniecības kopējais apgrozījums</t>
  </si>
  <si>
    <t>Kritēriju piemēro, ja saimniecības kopējais apgrozījums ir vismaz 3000 eiro.</t>
  </si>
  <si>
    <t>Punktu skaita noteikšanai tiek ņemts vērā saimniecības kopējais apgrozījums pēdējā noslēgtā gadā (gan ieņēmumi no lauksaimnieciskās ražošanas, gan citiem saimnieciskās darbības veidiem). Apgrozījumā neieskaita saņemtos ES maksājumus un subsīdijas.</t>
  </si>
  <si>
    <t>6. Saņemtais publiskais finansējums 2014.–2020. gada plānošanas un pārejas periodā un 2023.–2027. gada plānošanas periodā</t>
  </si>
  <si>
    <t>7. Pieteiktā projekta attiecināmo izmaksu summas lielums projektu iesniegšanas kārtā</t>
  </si>
  <si>
    <t>10. Kopprojekta īstenošana</t>
  </si>
  <si>
    <r>
      <rPr>
        <b/>
        <sz val="12"/>
        <rFont val="Times New Roman"/>
        <family val="1"/>
        <charset val="186"/>
      </rPr>
      <t>2.</t>
    </r>
    <r>
      <rPr>
        <b/>
        <sz val="12"/>
        <color theme="1"/>
        <rFont val="Times New Roman"/>
        <family val="1"/>
        <charset val="186"/>
      </rPr>
      <t xml:space="preserve"> Saimniecības esošā vai plānotā lauksaimniecības sistēma</t>
    </r>
  </si>
  <si>
    <t>3. Projekta gatavība ieviešanai</t>
  </si>
  <si>
    <t>Kritēriju aprēķinā izmanto būvniecības attiecināmās izmaksas. Būvniecības attiecināmajās izmaksās tiek ietvertas stacionāro iekārtu izmaksas, ja iekārtas tiek uzstādītas projekta attiecināmajās izmaksās iekļauto attiecīgās būves būvdarbu laikā.</t>
  </si>
  <si>
    <t>Projektā paredzētās būvniecības attiecināmās izmaksas, kurām ir saskaņoti būvniecības dokumenti</t>
  </si>
  <si>
    <t>Punktus skaita, ja kopā ar projekta iesniegumu ir iesniegts būvprojekts ar atzīmi būvatļaujā par projektēšanas nosacījumu izpildi vai paskaidrojuma raksts (apliecinājuma karte) ar būvvaldes atzīmi par būvniecības ieceres akceptu.</t>
  </si>
  <si>
    <t>LA 5 intervences "Atbalsts ieguldījumiem mazajās lauku saimniecībās"
projektu atlases kritēriju punktu aprēķins</t>
  </si>
  <si>
    <t>8. Projektā paredzēti preventīvie pasākumi</t>
  </si>
  <si>
    <t>Pieteiktā projekta attiecināmo izmaksu summas lielums projektu iesniegšanas kārtā</t>
  </si>
  <si>
    <t>Projektā paredzēto preventīvo pasākumu izmaksas</t>
  </si>
  <si>
    <r>
      <rPr>
        <b/>
        <sz val="12"/>
        <rFont val="Times New Roman"/>
        <family val="1"/>
        <charset val="186"/>
      </rPr>
      <t>11.</t>
    </r>
    <r>
      <rPr>
        <b/>
        <sz val="12"/>
        <color theme="1"/>
        <rFont val="Times New Roman"/>
        <family val="1"/>
        <charset val="186"/>
      </rPr>
      <t xml:space="preserve"> Īpašumā esošie resursi</t>
    </r>
  </si>
  <si>
    <r>
      <rPr>
        <b/>
        <sz val="12"/>
        <rFont val="Times New Roman"/>
        <family val="1"/>
        <charset val="186"/>
      </rPr>
      <t>12.</t>
    </r>
    <r>
      <rPr>
        <b/>
        <sz val="12"/>
        <color theme="1"/>
        <rFont val="Times New Roman"/>
        <family val="1"/>
        <charset val="186"/>
      </rPr>
      <t xml:space="preserve"> Pievienotās vērtības radīšana</t>
    </r>
  </si>
  <si>
    <t>Kopprojekta dalībnieku skaits, kuri nav saņēmuši publisko finansējumu</t>
  </si>
  <si>
    <r>
      <t xml:space="preserve">Ja 6.1. punktā ir "JĀ" un projekts tiek īstenots kā </t>
    </r>
    <r>
      <rPr>
        <b/>
        <u/>
        <sz val="11"/>
        <color theme="1"/>
        <rFont val="Times New Roman"/>
        <family val="1"/>
        <charset val="186"/>
      </rPr>
      <t>kopprojekts</t>
    </r>
    <r>
      <rPr>
        <b/>
        <sz val="11"/>
        <color theme="1"/>
        <rFont val="Times New Roman"/>
        <family val="1"/>
        <charset val="186"/>
      </rPr>
      <t>, papildus aizpilda:</t>
    </r>
  </si>
  <si>
    <t>Kopējais kopprojekta dalībnieku skaits</t>
  </si>
  <si>
    <t>nav kopprojekts</t>
  </si>
  <si>
    <t>Ja projekts tiek īstenots kā kopprojekts, tad punktus aprēķina katram kopprojekta dalībniekam atsevišķi, pēc tam tos summē un izdala ar kopprojekta dalībnieku skaitu.</t>
  </si>
  <si>
    <t>Punktus kopprojektam piemēro, ja tam atbilst visi kopprojekta dalībnieki.</t>
  </si>
  <si>
    <t>1. Saimniecības nozare, kas tiek attīstīta saskaņā ar projekta darījumdarbības plānu</t>
  </si>
  <si>
    <t>Saimniecības kopējais apgrozījums pēdējā noslēgtā gadā</t>
  </si>
  <si>
    <t>Aizkraukles novads</t>
  </si>
  <si>
    <t>Alūksnes novads</t>
  </si>
  <si>
    <t>Augšdaugavas novads</t>
  </si>
  <si>
    <t>Ādažu novads</t>
  </si>
  <si>
    <t>Balvu novads</t>
  </si>
  <si>
    <t>Bauskas novads</t>
  </si>
  <si>
    <t>Cēsu novads</t>
  </si>
  <si>
    <t>Dienvidkurzemes novads</t>
  </si>
  <si>
    <t>Dobeles novads</t>
  </si>
  <si>
    <t>Gulbenes novads</t>
  </si>
  <si>
    <t>Jelgavas novads</t>
  </si>
  <si>
    <t>Jēkabpils novads</t>
  </si>
  <si>
    <t>Krāslavas novads</t>
  </si>
  <si>
    <t>Kuldīgas novads</t>
  </si>
  <si>
    <t>Ķekavas novads</t>
  </si>
  <si>
    <t>Limbažu novads</t>
  </si>
  <si>
    <t>Līvānu novads</t>
  </si>
  <si>
    <t>Ludzas novads</t>
  </si>
  <si>
    <t>Madonas novads</t>
  </si>
  <si>
    <t>Mārupes novads</t>
  </si>
  <si>
    <t>Ogres novads</t>
  </si>
  <si>
    <t>Olaines novads</t>
  </si>
  <si>
    <t>Preiļu novads</t>
  </si>
  <si>
    <t>Rēzeknes novads</t>
  </si>
  <si>
    <t>Ropažu novads</t>
  </si>
  <si>
    <t>Salaspils novads</t>
  </si>
  <si>
    <t>Saldus novads</t>
  </si>
  <si>
    <t>Saulkrastu novads</t>
  </si>
  <si>
    <t>Siguldas novads</t>
  </si>
  <si>
    <t>Smiltenes novads</t>
  </si>
  <si>
    <t>Talsu novads</t>
  </si>
  <si>
    <t>Tukuma novads</t>
  </si>
  <si>
    <t>Valkas novads</t>
  </si>
  <si>
    <t>Valmieras novads</t>
  </si>
  <si>
    <t>Varakļānu novads</t>
  </si>
  <si>
    <t>Ventspils novads</t>
  </si>
  <si>
    <t>4. Iekšzemes kopprodukts (IKP) uz vienu iedzīvotāju</t>
  </si>
  <si>
    <r>
      <t xml:space="preserve">Minimālais punktu skaits, lai pretendētu uz atbalstu, ir </t>
    </r>
    <r>
      <rPr>
        <b/>
        <sz val="11"/>
        <color theme="1"/>
        <rFont val="Times New Roman"/>
        <family val="1"/>
        <charset val="186"/>
      </rPr>
      <t>25</t>
    </r>
    <r>
      <rPr>
        <sz val="11"/>
        <color theme="1"/>
        <rFont val="Times New Roman"/>
        <family val="1"/>
        <charset val="186"/>
      </rPr>
      <t xml:space="preserve"> </t>
    </r>
    <r>
      <rPr>
        <b/>
        <sz val="11"/>
        <color theme="1"/>
        <rFont val="Times New Roman"/>
        <family val="1"/>
        <charset val="186"/>
      </rPr>
      <t>punkti</t>
    </r>
    <r>
      <rPr>
        <sz val="11"/>
        <color theme="1"/>
        <rFont val="Times New Roman"/>
        <family val="1"/>
        <charset val="186"/>
      </rPr>
      <t>.</t>
    </r>
  </si>
  <si>
    <t>Iekšzemes kopprodukts uz vienu iedzīvotāju (2022.gadā)</t>
  </si>
  <si>
    <t>Iekšzemes kopprodukts, 2022.g.
(CSP IKR060)</t>
  </si>
  <si>
    <t>Iedzīvotāju skaits, 2022.g. 
CSP RIG010)</t>
  </si>
  <si>
    <t>Iekšzemes kopprodukts uz 1 iedzīvotāju, 2022.g.</t>
  </si>
  <si>
    <t>Publiskais finansējums saņemts šādos Latvijas Lauku attīstības programmas 2014.–2020. gada plānošanas un pārejas perioda pasākumos un 2023.–2027. gada intervencēs:
1) LEADER (projekti, kuru mērķis bija lauksaimniecības produktu pārstrāde);
2) "Ieguldījumi materiālajos aktīvos";
3) 2014.–2020. gada plānošanas un pārejas perioda apakšpasākumos "Atbalsts uzņēmējdarbības uzsākšanai, attīstot mazās lauku saimniecības", "Atbalsts jaunajiem lauksaimniekiem uzņēmējdarbības uzsākšanai" un 2023.–2027. gada intervencē "Atbalsts ieguldījumiem mazajās lauku saimniecībās", “Atbalsts gados jaunajiem lauksaimniekiem uzņēmējdarbības uzsākšanai”.</t>
  </si>
  <si>
    <t>Novads, kurā īsteno projektu</t>
  </si>
  <si>
    <t>Dārzkopība (30 punkti)</t>
  </si>
  <si>
    <t>Lopkopība (t.sk. biškopība) (20 punkti)</t>
  </si>
  <si>
    <t>Pārējās lauksaimniecības nozares (10 punkti)</t>
  </si>
  <si>
    <t>Bioloģiskā lauksaimniecība (15 punkti)</t>
  </si>
  <si>
    <t>Integrētās lauksaimniecības augļkopība, dārzkopība (10 punkti)</t>
  </si>
  <si>
    <t>Pārējie (5 punkti)</t>
  </si>
  <si>
    <r>
      <t>Atbalsta pretendents </t>
    </r>
    <r>
      <rPr>
        <b/>
        <u/>
        <sz val="11"/>
        <color theme="1"/>
        <rFont val="Times New Roman"/>
        <family val="1"/>
        <charset val="186"/>
      </rPr>
      <t>nav</t>
    </r>
    <r>
      <rPr>
        <sz val="11"/>
        <color theme="1"/>
        <rFont val="Times New Roman"/>
        <family val="1"/>
        <charset val="186"/>
      </rPr>
      <t> saņēmis publisko finansējumu (10 punkti)</t>
    </r>
  </si>
  <si>
    <r>
      <t>Atbalsta pretendents </t>
    </r>
    <r>
      <rPr>
        <b/>
        <u/>
        <sz val="11"/>
        <color theme="1"/>
        <rFont val="Times New Roman"/>
        <family val="1"/>
        <charset val="186"/>
      </rPr>
      <t>ir</t>
    </r>
    <r>
      <rPr>
        <sz val="11"/>
        <color theme="1"/>
        <rFont val="Times New Roman"/>
        <family val="1"/>
        <charset val="186"/>
      </rPr>
      <t xml:space="preserve"> saņēmis publisko finansējumu (0 punkti)</t>
    </r>
  </si>
  <si>
    <t>Vismaz trīs gadus ir attiecīgās nozares atbilstīgas kooperatīvās sabiedrības biedrs, Eiropas kooperatīvās sabiedrības biedrs vai ražotāju organizācijas biedrs (5 punkti)</t>
  </si>
  <si>
    <t>Vismaz 1–3 gadus ir attiecīgās nozares atbilstīgas kooperatīvās sabiedrības biedrs, Eiropas kooperatīvās sabiedrības biedrs vai ražotāju organizācijas biedrs (3 punkti)</t>
  </si>
  <si>
    <t>Noslēgts ilgtermiņa līgums ar pārstrādes uzņēmumu vai par produkcijas realizāciju (3 punkti)</t>
  </si>
  <si>
    <t>Projekts tiek īstenots kā kopprojekts (5 punkti)</t>
  </si>
  <si>
    <t>Projekts netiek īstenots kā kopprojekts (0 punkti)</t>
  </si>
  <si>
    <t>Pārstrādā savu saražoto primārās lauksaimniecības produkciju (10 punkti)</t>
  </si>
  <si>
    <t>Maksimāli iespējamais punktu skaits ir 12 punkti.</t>
  </si>
  <si>
    <t>Maksimāli iespējamais punktu skaits ir 10 punkti.</t>
  </si>
  <si>
    <t>Ilgtermiņa līgums ir starp primārās lauksaimniecības produktu ražotāju un lauksaimniecības produktu pārstrādātāju noslēgts rakstveida līgums par primārās lauksaimniecības produktu piegādi, kurā noteikts piegādātās produkcijas apjoms, kvalitātes rādītāji, un samaksas kārtība, un kurš noslēgts vismaz uz gadu.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</si>
</sst>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i/>
      <sz val="9"/>
      <color theme="1"/>
      <name val="Times New Roman"/>
      <family val="1"/>
      <charset val="186"/>
    </font>
    <font>
      <sz val="11"/>
      <name val="Times New Roman"/>
      <family val="1"/>
      <charset val="186"/>
    </font>
    <font>
      <b/>
      <sz val="11"/>
      <color rgb="FF000000"/>
      <name val="Times New Roman"/>
      <family val="1"/>
      <charset val="186"/>
    </font>
    <font>
      <b/>
      <sz val="13"/>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sz val="11"/>
      <color rgb="FFFF0000"/>
      <name val="Times New Roman"/>
      <family val="1"/>
      <charset val="186"/>
    </font>
    <font>
      <sz val="10"/>
      <color theme="1"/>
      <name val="Times New Roman"/>
      <family val="1"/>
      <charset val="186"/>
    </font>
    <font>
      <i/>
      <sz val="10"/>
      <name val="Times New Roman"/>
      <family val="1"/>
      <charset val="186"/>
    </font>
    <font>
      <sz val="10"/>
      <color rgb="FFFF0000"/>
      <name val="Times New Roman"/>
      <family val="1"/>
      <charset val="186"/>
    </font>
    <font>
      <b/>
      <sz val="12"/>
      <name val="Times New Roman"/>
      <family val="1"/>
      <charset val="186"/>
    </font>
    <font>
      <i/>
      <sz val="9"/>
      <name val="Times New Roman"/>
      <family val="1"/>
      <charset val="186"/>
    </font>
    <font>
      <b/>
      <u/>
      <sz val="11"/>
      <color theme="1"/>
      <name val="Times New Roman"/>
      <family val="1"/>
      <charset val="186"/>
    </font>
    <font>
      <sz val="12"/>
      <color rgb="FF000000"/>
      <name val="Times New Roman"/>
      <family val="1"/>
      <charset val="186"/>
    </font>
  </fonts>
  <fills count="7">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3" fillId="0" borderId="0"/>
    <xf numFmtId="0" fontId="4" fillId="0" borderId="0"/>
    <xf numFmtId="0" fontId="10" fillId="0" borderId="0" applyBorder="0"/>
  </cellStyleXfs>
  <cellXfs count="70">
    <xf numFmtId="0" fontId="0" fillId="0" borderId="0" xfId="0"/>
    <xf numFmtId="0" fontId="5" fillId="0" borderId="0" xfId="0" applyFont="1" applyAlignment="1">
      <alignment horizontal="center" vertical="center" wrapText="1"/>
    </xf>
    <xf numFmtId="0" fontId="5"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5" fillId="0" borderId="5"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left" vertical="center" wrapText="1"/>
    </xf>
    <xf numFmtId="2" fontId="1" fillId="0" borderId="1" xfId="0" applyNumberFormat="1" applyFont="1" applyBorder="1" applyAlignment="1">
      <alignment horizontal="center" vertical="center" wrapText="1"/>
    </xf>
    <xf numFmtId="2" fontId="2" fillId="3" borderId="1"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0" fontId="1" fillId="4" borderId="1" xfId="0" applyFont="1" applyFill="1" applyBorder="1" applyAlignment="1" applyProtection="1">
      <alignment horizontal="center" vertical="center" wrapText="1"/>
      <protection locked="0"/>
    </xf>
    <xf numFmtId="2" fontId="5" fillId="0" borderId="0" xfId="0" applyNumberFormat="1" applyFont="1" applyAlignment="1">
      <alignment horizontal="center" vertical="center" wrapText="1"/>
    </xf>
    <xf numFmtId="4" fontId="1" fillId="4" borderId="1" xfId="0" applyNumberFormat="1" applyFont="1" applyFill="1" applyBorder="1" applyAlignment="1" applyProtection="1">
      <alignment horizontal="center" vertical="center" wrapText="1"/>
      <protection locked="0"/>
    </xf>
    <xf numFmtId="0" fontId="13"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0" fontId="14" fillId="0" borderId="0" xfId="0" applyFont="1" applyAlignment="1">
      <alignment horizontal="center" vertical="center" wrapText="1"/>
    </xf>
    <xf numFmtId="0" fontId="16" fillId="0" borderId="0" xfId="0" applyFont="1" applyAlignment="1">
      <alignment horizontal="center" vertical="center" wrapText="1"/>
    </xf>
    <xf numFmtId="0" fontId="7" fillId="0" borderId="1" xfId="0" applyFont="1" applyBorder="1" applyAlignment="1">
      <alignment horizontal="left" vertical="center" wrapText="1"/>
    </xf>
    <xf numFmtId="0" fontId="15" fillId="0" borderId="0" xfId="0" applyFont="1" applyAlignment="1">
      <alignment horizontal="left" vertical="center" wrapText="1"/>
    </xf>
    <xf numFmtId="4" fontId="1" fillId="4" borderId="1" xfId="0" applyNumberFormat="1" applyFont="1" applyFill="1" applyBorder="1" applyAlignment="1" applyProtection="1">
      <alignment horizontal="right" vertical="center" wrapText="1"/>
      <protection locked="0"/>
    </xf>
    <xf numFmtId="0" fontId="18" fillId="0" borderId="0" xfId="0" applyFont="1" applyAlignment="1">
      <alignment horizontal="center" vertical="center" wrapText="1"/>
    </xf>
    <xf numFmtId="4" fontId="1"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49" fontId="5" fillId="4" borderId="1" xfId="0" applyNumberFormat="1" applyFont="1" applyFill="1" applyBorder="1" applyAlignment="1" applyProtection="1">
      <alignment horizontal="center" vertical="center" wrapText="1"/>
      <protection locked="0"/>
    </xf>
    <xf numFmtId="2" fontId="1" fillId="0" borderId="1" xfId="0" applyNumberFormat="1" applyFont="1" applyBorder="1" applyAlignment="1">
      <alignment horizontal="center" vertical="center" wrapText="1"/>
    </xf>
    <xf numFmtId="0" fontId="9" fillId="0" borderId="0" xfId="0" applyFont="1" applyAlignment="1">
      <alignment horizontal="center" vertical="center" wrapText="1"/>
    </xf>
    <xf numFmtId="0" fontId="2" fillId="3" borderId="1" xfId="0" applyFont="1" applyFill="1" applyBorder="1" applyAlignment="1">
      <alignment horizontal="left" vertical="center" wrapText="1"/>
    </xf>
    <xf numFmtId="2" fontId="1" fillId="0" borderId="3"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0" fontId="2" fillId="3" borderId="5"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49" fontId="5" fillId="4" borderId="8" xfId="0" applyNumberFormat="1" applyFont="1" applyFill="1" applyBorder="1" applyAlignment="1" applyProtection="1">
      <alignment horizontal="center" vertical="center" wrapText="1"/>
      <protection locked="0"/>
    </xf>
    <xf numFmtId="49" fontId="5" fillId="4" borderId="9" xfId="0" applyNumberFormat="1" applyFont="1" applyFill="1" applyBorder="1" applyAlignment="1" applyProtection="1">
      <alignment horizontal="center" vertical="center" wrapText="1"/>
      <protection locked="0"/>
    </xf>
    <xf numFmtId="49" fontId="5" fillId="4" borderId="10" xfId="0" applyNumberFormat="1" applyFont="1" applyFill="1" applyBorder="1" applyAlignment="1" applyProtection="1">
      <alignment horizontal="center" vertical="center" wrapText="1"/>
      <protection locked="0"/>
    </xf>
    <xf numFmtId="49" fontId="5" fillId="4" borderId="11" xfId="0" applyNumberFormat="1" applyFont="1" applyFill="1" applyBorder="1" applyAlignment="1" applyProtection="1">
      <alignment horizontal="center" vertical="center" wrapText="1"/>
      <protection locked="0"/>
    </xf>
    <xf numFmtId="49" fontId="5" fillId="4" borderId="12" xfId="0" applyNumberFormat="1" applyFont="1" applyFill="1" applyBorder="1" applyAlignment="1" applyProtection="1">
      <alignment horizontal="center" vertical="center" wrapText="1"/>
      <protection locked="0"/>
    </xf>
    <xf numFmtId="49" fontId="5" fillId="4" borderId="13" xfId="0" applyNumberFormat="1"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5" fillId="4" borderId="3" xfId="0" applyNumberFormat="1" applyFont="1" applyFill="1" applyBorder="1" applyAlignment="1" applyProtection="1">
      <alignment horizontal="center" vertical="center" wrapText="1"/>
      <protection locked="0"/>
    </xf>
    <xf numFmtId="49" fontId="5" fillId="4" borderId="2" xfId="0" applyNumberFormat="1" applyFont="1" applyFill="1" applyBorder="1" applyAlignment="1" applyProtection="1">
      <alignment horizontal="center" vertical="center" wrapText="1"/>
      <protection locked="0"/>
    </xf>
    <xf numFmtId="49" fontId="5" fillId="4" borderId="6" xfId="0" applyNumberFormat="1" applyFont="1" applyFill="1" applyBorder="1" applyAlignment="1" applyProtection="1">
      <alignment horizontal="center" vertical="center" wrapText="1"/>
      <protection locked="0"/>
    </xf>
    <xf numFmtId="49" fontId="5" fillId="4" borderId="7" xfId="0" applyNumberFormat="1" applyFont="1" applyFill="1" applyBorder="1" applyAlignment="1" applyProtection="1">
      <alignment horizontal="center" vertical="center" wrapText="1"/>
      <protection locked="0"/>
    </xf>
    <xf numFmtId="0" fontId="2" fillId="3" borderId="6"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7" xfId="0" applyFont="1" applyFill="1" applyBorder="1" applyAlignment="1">
      <alignment horizontal="center" vertical="center" wrapText="1"/>
    </xf>
    <xf numFmtId="164" fontId="1" fillId="0" borderId="3"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3" fontId="1" fillId="4" borderId="6" xfId="0" applyNumberFormat="1" applyFont="1" applyFill="1" applyBorder="1" applyAlignment="1">
      <alignment horizontal="center" vertical="center" wrapText="1"/>
    </xf>
    <xf numFmtId="3" fontId="1" fillId="4" borderId="7" xfId="0" applyNumberFormat="1" applyFont="1" applyFill="1" applyBorder="1" applyAlignment="1">
      <alignment horizontal="center" vertical="center" wrapText="1"/>
    </xf>
    <xf numFmtId="0" fontId="18" fillId="0" borderId="0" xfId="0" applyFont="1" applyAlignment="1">
      <alignment horizontal="center" vertical="center" wrapText="1"/>
    </xf>
    <xf numFmtId="0" fontId="1" fillId="0" borderId="0" xfId="0" applyFont="1" applyAlignment="1">
      <alignment horizontal="left" vertical="center" wrapText="1"/>
    </xf>
    <xf numFmtId="0" fontId="11" fillId="0" borderId="0" xfId="3" applyNumberFormat="1" applyFont="1" applyFill="1" applyAlignment="1" applyProtection="1">
      <alignment horizontal="center" vertical="center" wrapText="1"/>
    </xf>
    <xf numFmtId="0" fontId="20" fillId="0" borderId="0" xfId="3" applyNumberFormat="1" applyFont="1" applyFill="1" applyAlignment="1" applyProtection="1">
      <alignment horizontal="center" vertical="center"/>
    </xf>
    <xf numFmtId="0" fontId="12" fillId="0" borderId="0" xfId="3" applyNumberFormat="1" applyFont="1" applyFill="1" applyAlignment="1" applyProtection="1">
      <alignment horizontal="center" vertical="center" wrapText="1"/>
    </xf>
    <xf numFmtId="3" fontId="12" fillId="0" borderId="0" xfId="3" applyNumberFormat="1" applyFont="1" applyFill="1" applyAlignment="1" applyProtection="1">
      <alignment horizontal="center" vertical="center" wrapText="1"/>
    </xf>
    <xf numFmtId="0" fontId="8" fillId="0" borderId="0" xfId="3" applyNumberFormat="1" applyFont="1" applyFill="1" applyAlignment="1" applyProtection="1">
      <alignment horizontal="center" vertical="center" wrapText="1"/>
    </xf>
    <xf numFmtId="0" fontId="8" fillId="5" borderId="1" xfId="3" applyNumberFormat="1" applyFont="1" applyFill="1" applyBorder="1" applyAlignment="1" applyProtection="1">
      <alignment horizontal="center" vertical="center" wrapText="1"/>
    </xf>
    <xf numFmtId="3" fontId="8" fillId="5" borderId="1" xfId="3" applyNumberFormat="1" applyFont="1" applyFill="1" applyBorder="1" applyAlignment="1" applyProtection="1">
      <alignment horizontal="center" vertical="center" wrapText="1"/>
    </xf>
    <xf numFmtId="0" fontId="8" fillId="6" borderId="1" xfId="3" applyNumberFormat="1" applyFont="1" applyFill="1" applyBorder="1" applyAlignment="1" applyProtection="1">
      <alignment horizontal="center" vertical="center" wrapText="1"/>
    </xf>
    <xf numFmtId="0" fontId="11" fillId="0" borderId="1" xfId="3" applyNumberFormat="1" applyFont="1" applyFill="1" applyBorder="1" applyAlignment="1" applyProtection="1">
      <alignment horizontal="center" vertical="center"/>
    </xf>
    <xf numFmtId="3" fontId="20" fillId="0" borderId="1" xfId="3" applyNumberFormat="1" applyFont="1" applyFill="1" applyBorder="1" applyAlignment="1" applyProtection="1">
      <alignment horizontal="center" vertical="center"/>
    </xf>
    <xf numFmtId="3" fontId="11" fillId="0" borderId="1" xfId="3" applyNumberFormat="1" applyFont="1" applyFill="1" applyBorder="1" applyAlignment="1" applyProtection="1">
      <alignment horizontal="center" vertical="center"/>
    </xf>
    <xf numFmtId="3" fontId="20" fillId="0" borderId="0" xfId="3" applyNumberFormat="1" applyFont="1" applyFill="1" applyAlignment="1" applyProtection="1">
      <alignment horizontal="center" vertical="center"/>
    </xf>
  </cellXfs>
  <cellStyles count="4">
    <cellStyle name="Normal" xfId="0" builtinId="0"/>
    <cellStyle name="Normal 2" xfId="1"/>
    <cellStyle name="Normal 3" xfId="3"/>
    <cellStyle name="Parasts 2" xfId="2"/>
  </cellStyles>
  <dxfs count="1">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
  <sheetViews>
    <sheetView tabSelected="1" zoomScaleNormal="100" workbookViewId="0">
      <selection activeCell="B5" sqref="B5"/>
    </sheetView>
  </sheetViews>
  <sheetFormatPr defaultColWidth="8.88671875" defaultRowHeight="13.8" x14ac:dyDescent="0.3"/>
  <cols>
    <col min="1" max="1" width="60.5546875" style="1" customWidth="1"/>
    <col min="2" max="2" width="15.6640625" style="1" customWidth="1"/>
    <col min="3" max="3" width="26.6640625" style="1" customWidth="1"/>
    <col min="4" max="4" width="7.44140625" style="1" customWidth="1"/>
    <col min="5" max="5" width="11" style="1" customWidth="1"/>
    <col min="6" max="16384" width="8.88671875" style="1"/>
  </cols>
  <sheetData>
    <row r="1" spans="1:5" ht="46.2" customHeight="1" x14ac:dyDescent="0.3">
      <c r="A1" s="28" t="s">
        <v>29</v>
      </c>
      <c r="B1" s="28"/>
      <c r="C1" s="28"/>
      <c r="D1" s="28"/>
      <c r="E1" s="28"/>
    </row>
    <row r="3" spans="1:5" ht="18.75" customHeight="1" x14ac:dyDescent="0.3">
      <c r="A3" s="29" t="s">
        <v>41</v>
      </c>
      <c r="B3" s="29"/>
      <c r="C3" s="29"/>
      <c r="D3" s="29"/>
      <c r="E3" s="29"/>
    </row>
    <row r="4" spans="1:5" ht="19.2" customHeight="1" x14ac:dyDescent="0.3">
      <c r="A4" s="3" t="s">
        <v>10</v>
      </c>
      <c r="B4" s="3" t="s">
        <v>7</v>
      </c>
      <c r="C4" s="35" t="s">
        <v>13</v>
      </c>
      <c r="D4" s="36"/>
      <c r="E4" s="3" t="s">
        <v>4</v>
      </c>
    </row>
    <row r="5" spans="1:5" ht="18.600000000000001" customHeight="1" x14ac:dyDescent="0.3">
      <c r="A5" s="2" t="s">
        <v>87</v>
      </c>
      <c r="B5" s="11"/>
      <c r="C5" s="37"/>
      <c r="D5" s="38"/>
      <c r="E5" s="30">
        <f>IF(B5="JĀ",30,IF(B6="JĀ",20,IF(B7="JĀ",10,0)))</f>
        <v>0</v>
      </c>
    </row>
    <row r="6" spans="1:5" ht="18.600000000000001" customHeight="1" x14ac:dyDescent="0.3">
      <c r="A6" s="2" t="s">
        <v>88</v>
      </c>
      <c r="B6" s="11"/>
      <c r="C6" s="39"/>
      <c r="D6" s="40"/>
      <c r="E6" s="31">
        <f>IF(B6="JĀ",30,IF(B7="JĀ",20,IF(B9="JĀ",10,0)))</f>
        <v>0</v>
      </c>
    </row>
    <row r="7" spans="1:5" ht="18.600000000000001" customHeight="1" x14ac:dyDescent="0.3">
      <c r="A7" s="2" t="s">
        <v>89</v>
      </c>
      <c r="B7" s="11"/>
      <c r="C7" s="41"/>
      <c r="D7" s="42"/>
      <c r="E7" s="32">
        <f>IF(B7="JĀ",30,IF(B9="JĀ",20,IF(B11="JĀ",10,0)))</f>
        <v>0</v>
      </c>
    </row>
    <row r="8" spans="1:5" ht="16.2" customHeight="1" x14ac:dyDescent="0.3">
      <c r="A8" s="4"/>
      <c r="B8" s="5"/>
      <c r="E8" s="6"/>
    </row>
    <row r="9" spans="1:5" ht="18.75" customHeight="1" x14ac:dyDescent="0.3">
      <c r="A9" s="33" t="s">
        <v>24</v>
      </c>
      <c r="B9" s="33"/>
      <c r="C9" s="33"/>
      <c r="D9" s="33"/>
      <c r="E9" s="33"/>
    </row>
    <row r="10" spans="1:5" ht="19.2" customHeight="1" x14ac:dyDescent="0.3">
      <c r="A10" s="3" t="s">
        <v>10</v>
      </c>
      <c r="B10" s="3" t="s">
        <v>7</v>
      </c>
      <c r="C10" s="35" t="s">
        <v>14</v>
      </c>
      <c r="D10" s="36"/>
      <c r="E10" s="3" t="s">
        <v>4</v>
      </c>
    </row>
    <row r="11" spans="1:5" ht="20.25" customHeight="1" x14ac:dyDescent="0.3">
      <c r="A11" s="2" t="s">
        <v>90</v>
      </c>
      <c r="B11" s="11"/>
      <c r="C11" s="37"/>
      <c r="D11" s="38"/>
      <c r="E11" s="30">
        <f>IF(B11="JĀ",15,IF(B12="JĀ",10,IF(B13="JĀ",5,0)))</f>
        <v>0</v>
      </c>
    </row>
    <row r="12" spans="1:5" ht="20.25" customHeight="1" x14ac:dyDescent="0.3">
      <c r="A12" s="2" t="s">
        <v>91</v>
      </c>
      <c r="B12" s="11"/>
      <c r="C12" s="39"/>
      <c r="D12" s="40"/>
      <c r="E12" s="31" t="e">
        <f>IF(B12="JĀ",30,IF(B13="JĀ",20,IF(#REF!="JĀ",10,0)))</f>
        <v>#REF!</v>
      </c>
    </row>
    <row r="13" spans="1:5" ht="20.25" customHeight="1" x14ac:dyDescent="0.3">
      <c r="A13" s="2" t="s">
        <v>92</v>
      </c>
      <c r="B13" s="11"/>
      <c r="C13" s="41"/>
      <c r="D13" s="42"/>
      <c r="E13" s="32" t="e">
        <f>IF(B13="JĀ",30,IF(#REF!="JĀ",20,IF(#REF!="JĀ",10,0)))</f>
        <v>#REF!</v>
      </c>
    </row>
    <row r="14" spans="1:5" ht="16.2" customHeight="1" x14ac:dyDescent="0.3">
      <c r="A14" s="25" t="s">
        <v>40</v>
      </c>
      <c r="B14" s="25"/>
      <c r="C14" s="25"/>
      <c r="D14" s="25"/>
      <c r="E14" s="25"/>
    </row>
    <row r="15" spans="1:5" ht="16.2" customHeight="1" x14ac:dyDescent="0.3">
      <c r="A15" s="7"/>
      <c r="B15" s="6"/>
      <c r="E15" s="6"/>
    </row>
    <row r="16" spans="1:5" ht="18.75" customHeight="1" x14ac:dyDescent="0.3">
      <c r="A16" s="34" t="s">
        <v>25</v>
      </c>
      <c r="B16" s="34"/>
      <c r="C16" s="34"/>
      <c r="D16" s="34"/>
      <c r="E16" s="34"/>
    </row>
    <row r="17" spans="1:6" ht="30.6" customHeight="1" x14ac:dyDescent="0.3">
      <c r="A17" s="3" t="s">
        <v>10</v>
      </c>
      <c r="B17" s="3" t="s">
        <v>5</v>
      </c>
      <c r="C17" s="43" t="s">
        <v>14</v>
      </c>
      <c r="D17" s="43"/>
      <c r="E17" s="3" t="s">
        <v>4</v>
      </c>
    </row>
    <row r="18" spans="1:6" ht="36" customHeight="1" x14ac:dyDescent="0.3">
      <c r="A18" s="2" t="s">
        <v>27</v>
      </c>
      <c r="B18" s="21"/>
      <c r="C18" s="26"/>
      <c r="D18" s="26"/>
      <c r="E18" s="27">
        <f>IFERROR(15*B18/B19,0)</f>
        <v>0</v>
      </c>
    </row>
    <row r="19" spans="1:6" ht="20.25" customHeight="1" x14ac:dyDescent="0.3">
      <c r="A19" s="2" t="s">
        <v>2</v>
      </c>
      <c r="B19" s="21"/>
      <c r="C19" s="26"/>
      <c r="D19" s="26"/>
      <c r="E19" s="27" t="e">
        <f>IF(B19="JĀ",30,IF(#REF!="JĀ",20,IF(#REF!="JĀ",10,0)))</f>
        <v>#REF!</v>
      </c>
    </row>
    <row r="20" spans="1:6" ht="26.4" customHeight="1" x14ac:dyDescent="0.3">
      <c r="A20" s="24" t="s">
        <v>26</v>
      </c>
      <c r="B20" s="24"/>
      <c r="C20" s="24"/>
      <c r="D20" s="24"/>
      <c r="E20" s="24"/>
    </row>
    <row r="21" spans="1:6" ht="25.95" customHeight="1" x14ac:dyDescent="0.3">
      <c r="A21" s="24" t="s">
        <v>28</v>
      </c>
      <c r="B21" s="24"/>
      <c r="C21" s="24"/>
      <c r="D21" s="24"/>
      <c r="E21" s="24"/>
    </row>
    <row r="22" spans="1:6" x14ac:dyDescent="0.3">
      <c r="A22" s="24" t="s">
        <v>12</v>
      </c>
      <c r="B22" s="24"/>
      <c r="C22" s="24"/>
      <c r="D22" s="24"/>
      <c r="E22" s="24"/>
    </row>
    <row r="23" spans="1:6" ht="16.2" customHeight="1" x14ac:dyDescent="0.3">
      <c r="A23" s="7"/>
      <c r="B23" s="6"/>
      <c r="E23" s="6"/>
    </row>
    <row r="24" spans="1:6" ht="18.75" customHeight="1" x14ac:dyDescent="0.3">
      <c r="A24" s="34" t="s">
        <v>79</v>
      </c>
      <c r="B24" s="34"/>
      <c r="C24" s="34"/>
      <c r="D24" s="34"/>
      <c r="E24" s="34"/>
    </row>
    <row r="25" spans="1:6" ht="18.600000000000001" customHeight="1" x14ac:dyDescent="0.3">
      <c r="A25" s="3" t="s">
        <v>10</v>
      </c>
      <c r="B25" s="3" t="s">
        <v>1</v>
      </c>
      <c r="C25" s="35" t="s">
        <v>11</v>
      </c>
      <c r="D25" s="36"/>
      <c r="E25" s="3" t="s">
        <v>4</v>
      </c>
    </row>
    <row r="26" spans="1:6" ht="36" customHeight="1" x14ac:dyDescent="0.3">
      <c r="A26" s="2" t="s">
        <v>86</v>
      </c>
      <c r="B26" s="11"/>
      <c r="C26" s="54" t="str">
        <f>IFERROR(VLOOKUP(B26,'IKI uz 1 iedz.'!A3:D39,4,FALSE),"")</f>
        <v/>
      </c>
      <c r="D26" s="55"/>
      <c r="E26" s="8">
        <f>IF(AND(C26&gt;0,C26&lt;=10000),15,IF(AND(C26&gt;10000,C26&lt;=15000),10,IF(AND(C26&gt;15000,C26&lt;=20000),5,0)))</f>
        <v>0</v>
      </c>
    </row>
    <row r="27" spans="1:6" x14ac:dyDescent="0.3">
      <c r="A27" s="25" t="s">
        <v>12</v>
      </c>
      <c r="B27" s="25"/>
      <c r="C27" s="25"/>
      <c r="D27" s="25"/>
      <c r="E27" s="25"/>
    </row>
    <row r="28" spans="1:6" ht="16.2" customHeight="1" x14ac:dyDescent="0.3">
      <c r="A28" s="7"/>
      <c r="B28" s="6"/>
      <c r="E28" s="6"/>
    </row>
    <row r="29" spans="1:6" ht="18.75" customHeight="1" x14ac:dyDescent="0.3">
      <c r="A29" s="33" t="s">
        <v>18</v>
      </c>
      <c r="B29" s="33"/>
      <c r="C29" s="33"/>
      <c r="D29" s="33"/>
      <c r="E29" s="33"/>
    </row>
    <row r="30" spans="1:6" ht="17.399999999999999" customHeight="1" x14ac:dyDescent="0.3">
      <c r="A30" s="3" t="s">
        <v>10</v>
      </c>
      <c r="B30" s="3" t="s">
        <v>5</v>
      </c>
      <c r="C30" s="35" t="s">
        <v>14</v>
      </c>
      <c r="D30" s="36"/>
      <c r="E30" s="3" t="s">
        <v>4</v>
      </c>
      <c r="F30" s="14"/>
    </row>
    <row r="31" spans="1:6" ht="36" customHeight="1" x14ac:dyDescent="0.3">
      <c r="A31" s="2" t="s">
        <v>42</v>
      </c>
      <c r="B31" s="21"/>
      <c r="C31" s="26"/>
      <c r="D31" s="26"/>
      <c r="E31" s="23">
        <f>ROUNDDOWN(IF(OR(B31="",B31&lt;3000,B31&gt;15000),0,(15000-B31)/1000),0)</f>
        <v>0</v>
      </c>
    </row>
    <row r="32" spans="1:6" s="17" customFormat="1" ht="13.2" x14ac:dyDescent="0.3">
      <c r="A32" s="25" t="s">
        <v>19</v>
      </c>
      <c r="B32" s="25"/>
      <c r="C32" s="25"/>
      <c r="D32" s="25"/>
      <c r="E32" s="25"/>
    </row>
    <row r="33" spans="1:6" s="17" customFormat="1" ht="27" customHeight="1" x14ac:dyDescent="0.3">
      <c r="A33" s="56" t="s">
        <v>20</v>
      </c>
      <c r="B33" s="56"/>
      <c r="C33" s="56"/>
      <c r="D33" s="56"/>
      <c r="E33" s="56"/>
    </row>
    <row r="34" spans="1:6" s="17" customFormat="1" ht="13.2" x14ac:dyDescent="0.3">
      <c r="A34" s="56" t="s">
        <v>101</v>
      </c>
      <c r="B34" s="56"/>
      <c r="C34" s="56"/>
      <c r="D34" s="56"/>
      <c r="E34" s="56"/>
    </row>
    <row r="35" spans="1:6" s="17" customFormat="1" ht="13.2" x14ac:dyDescent="0.3">
      <c r="A35" s="22"/>
      <c r="B35" s="22"/>
      <c r="C35" s="22"/>
      <c r="D35" s="22"/>
      <c r="E35" s="22"/>
    </row>
    <row r="36" spans="1:6" s="17" customFormat="1" ht="18.75" customHeight="1" x14ac:dyDescent="0.3">
      <c r="A36" s="34" t="s">
        <v>21</v>
      </c>
      <c r="B36" s="34"/>
      <c r="C36" s="34"/>
      <c r="D36" s="34"/>
      <c r="E36" s="34"/>
    </row>
    <row r="37" spans="1:6" s="17" customFormat="1" x14ac:dyDescent="0.3">
      <c r="A37" s="3" t="s">
        <v>10</v>
      </c>
      <c r="B37" s="3" t="s">
        <v>7</v>
      </c>
      <c r="C37" s="43" t="s">
        <v>14</v>
      </c>
      <c r="D37" s="43"/>
      <c r="E37" s="3" t="s">
        <v>4</v>
      </c>
    </row>
    <row r="38" spans="1:6" s="17" customFormat="1" ht="20.25" customHeight="1" x14ac:dyDescent="0.3">
      <c r="A38" s="2" t="s">
        <v>93</v>
      </c>
      <c r="B38" s="11"/>
      <c r="C38" s="26"/>
      <c r="D38" s="26"/>
      <c r="E38" s="27">
        <f>IF(B38="JĀ",10,0)*IFERROR(B42/B43,1)</f>
        <v>0</v>
      </c>
    </row>
    <row r="39" spans="1:6" s="17" customFormat="1" ht="20.25" customHeight="1" x14ac:dyDescent="0.3">
      <c r="A39" s="2" t="s">
        <v>94</v>
      </c>
      <c r="B39" s="11"/>
      <c r="C39" s="26"/>
      <c r="D39" s="26"/>
      <c r="E39" s="27"/>
    </row>
    <row r="40" spans="1:6" s="17" customFormat="1" x14ac:dyDescent="0.3">
      <c r="A40" s="7"/>
      <c r="B40" s="15"/>
      <c r="C40" s="16"/>
      <c r="D40" s="16"/>
      <c r="E40" s="10"/>
    </row>
    <row r="41" spans="1:6" s="17" customFormat="1" x14ac:dyDescent="0.3">
      <c r="A41" s="57" t="s">
        <v>36</v>
      </c>
      <c r="B41" s="57"/>
      <c r="C41" s="57"/>
      <c r="D41" s="57"/>
      <c r="E41" s="57"/>
    </row>
    <row r="42" spans="1:6" s="17" customFormat="1" x14ac:dyDescent="0.3">
      <c r="A42" s="2" t="s">
        <v>35</v>
      </c>
      <c r="B42" s="11" t="s">
        <v>38</v>
      </c>
      <c r="C42" s="16"/>
      <c r="D42" s="16"/>
      <c r="E42" s="10"/>
    </row>
    <row r="43" spans="1:6" s="17" customFormat="1" x14ac:dyDescent="0.3">
      <c r="A43" s="2" t="s">
        <v>37</v>
      </c>
      <c r="B43" s="11" t="s">
        <v>38</v>
      </c>
      <c r="C43" s="16"/>
      <c r="D43" s="16"/>
      <c r="E43" s="10"/>
    </row>
    <row r="44" spans="1:6" s="17" customFormat="1" ht="85.8" customHeight="1" x14ac:dyDescent="0.3">
      <c r="A44" s="56" t="s">
        <v>85</v>
      </c>
      <c r="B44" s="56"/>
      <c r="C44" s="56"/>
      <c r="D44" s="56"/>
      <c r="E44" s="56"/>
    </row>
    <row r="45" spans="1:6" s="17" customFormat="1" ht="13.2" x14ac:dyDescent="0.3">
      <c r="A45" s="56" t="s">
        <v>39</v>
      </c>
      <c r="B45" s="56"/>
      <c r="C45" s="56"/>
      <c r="D45" s="56"/>
      <c r="E45" s="56"/>
    </row>
    <row r="46" spans="1:6" s="17" customFormat="1" ht="13.2" x14ac:dyDescent="0.3">
      <c r="A46" s="20"/>
      <c r="B46" s="20"/>
      <c r="C46" s="20"/>
      <c r="D46" s="20"/>
    </row>
    <row r="47" spans="1:6" s="17" customFormat="1" ht="18.75" customHeight="1" x14ac:dyDescent="0.3">
      <c r="A47" s="34" t="s">
        <v>22</v>
      </c>
      <c r="B47" s="34"/>
      <c r="C47" s="34"/>
      <c r="D47" s="34"/>
      <c r="E47" s="34"/>
    </row>
    <row r="48" spans="1:6" s="17" customFormat="1" x14ac:dyDescent="0.3">
      <c r="A48" s="3" t="s">
        <v>10</v>
      </c>
      <c r="B48" s="3" t="s">
        <v>5</v>
      </c>
      <c r="C48" s="35" t="s">
        <v>14</v>
      </c>
      <c r="D48" s="36"/>
      <c r="E48" s="3" t="s">
        <v>4</v>
      </c>
      <c r="F48" s="18"/>
    </row>
    <row r="49" spans="1:8" s="17" customFormat="1" ht="27.6" x14ac:dyDescent="0.3">
      <c r="A49" s="2" t="s">
        <v>31</v>
      </c>
      <c r="B49" s="21"/>
      <c r="C49" s="47"/>
      <c r="D49" s="48"/>
      <c r="E49" s="8">
        <f>IF(AND(B49&gt;0,B49&lt;=15000),10,IF(AND(B49&gt;15000,B49&lt;=30000),5,0))</f>
        <v>0</v>
      </c>
    </row>
    <row r="50" spans="1:8" s="17" customFormat="1" ht="13.2" x14ac:dyDescent="0.3">
      <c r="A50" s="56" t="s">
        <v>102</v>
      </c>
      <c r="B50" s="56"/>
      <c r="C50" s="56"/>
      <c r="D50" s="56"/>
      <c r="E50" s="56"/>
    </row>
    <row r="51" spans="1:8" s="17" customFormat="1" ht="13.2" x14ac:dyDescent="0.3"/>
    <row r="52" spans="1:8" s="17" customFormat="1" ht="18.75" customHeight="1" x14ac:dyDescent="0.3">
      <c r="A52" s="29" t="s">
        <v>30</v>
      </c>
      <c r="B52" s="29"/>
      <c r="C52" s="29"/>
      <c r="D52" s="29"/>
      <c r="E52" s="29"/>
    </row>
    <row r="53" spans="1:8" s="17" customFormat="1" x14ac:dyDescent="0.3">
      <c r="A53" s="3" t="s">
        <v>10</v>
      </c>
      <c r="B53" s="3" t="s">
        <v>5</v>
      </c>
      <c r="C53" s="35" t="s">
        <v>14</v>
      </c>
      <c r="D53" s="36"/>
      <c r="E53" s="3" t="s">
        <v>4</v>
      </c>
      <c r="F53" s="18"/>
    </row>
    <row r="54" spans="1:8" s="17" customFormat="1" ht="20.25" customHeight="1" x14ac:dyDescent="0.3">
      <c r="A54" s="2" t="s">
        <v>32</v>
      </c>
      <c r="B54" s="21"/>
      <c r="C54" s="37"/>
      <c r="D54" s="38"/>
      <c r="E54" s="30">
        <f>IFERROR(10*B54/B55,0)</f>
        <v>0</v>
      </c>
      <c r="G54" s="1"/>
      <c r="H54" s="1"/>
    </row>
    <row r="55" spans="1:8" ht="20.25" customHeight="1" x14ac:dyDescent="0.3">
      <c r="A55" s="2" t="s">
        <v>2</v>
      </c>
      <c r="B55" s="21"/>
      <c r="C55" s="41"/>
      <c r="D55" s="42"/>
      <c r="E55" s="32"/>
    </row>
    <row r="56" spans="1:8" ht="16.2" customHeight="1" x14ac:dyDescent="0.3">
      <c r="A56" s="56" t="s">
        <v>102</v>
      </c>
      <c r="B56" s="56"/>
      <c r="C56" s="56"/>
      <c r="D56" s="56"/>
      <c r="E56" s="56"/>
    </row>
    <row r="57" spans="1:8" ht="16.2" customHeight="1" x14ac:dyDescent="0.3"/>
    <row r="58" spans="1:8" ht="18.75" customHeight="1" x14ac:dyDescent="0.3">
      <c r="A58" s="34" t="s">
        <v>17</v>
      </c>
      <c r="B58" s="34"/>
      <c r="C58" s="34"/>
      <c r="D58" s="34"/>
      <c r="E58" s="34"/>
    </row>
    <row r="59" spans="1:8" ht="18.600000000000001" customHeight="1" x14ac:dyDescent="0.3">
      <c r="A59" s="3" t="s">
        <v>10</v>
      </c>
      <c r="B59" s="3" t="s">
        <v>7</v>
      </c>
      <c r="C59" s="35" t="s">
        <v>14</v>
      </c>
      <c r="D59" s="36"/>
      <c r="E59" s="3" t="s">
        <v>4</v>
      </c>
    </row>
    <row r="60" spans="1:8" ht="41.4" x14ac:dyDescent="0.3">
      <c r="A60" s="2" t="s">
        <v>95</v>
      </c>
      <c r="B60" s="11"/>
      <c r="C60" s="37"/>
      <c r="D60" s="38"/>
      <c r="E60" s="30">
        <f>IF(B60="JĀ",5,IF(B61="JĀ",3,IF(B62="JĀ",3,0)))</f>
        <v>0</v>
      </c>
      <c r="F60" s="14"/>
    </row>
    <row r="61" spans="1:8" ht="41.4" x14ac:dyDescent="0.3">
      <c r="A61" s="2" t="s">
        <v>96</v>
      </c>
      <c r="B61" s="11"/>
      <c r="C61" s="39"/>
      <c r="D61" s="40"/>
      <c r="E61" s="31">
        <f>IF(B61="JĀ",30,IF(B62="JĀ",20,IF(B75="JĀ",10,0)))</f>
        <v>0</v>
      </c>
    </row>
    <row r="62" spans="1:8" ht="27.6" x14ac:dyDescent="0.3">
      <c r="A62" s="2" t="s">
        <v>97</v>
      </c>
      <c r="B62" s="11"/>
      <c r="C62" s="41"/>
      <c r="D62" s="42"/>
      <c r="E62" s="32">
        <f>IF(B62="JĀ",30,IF(B75="JĀ",20,IF(B77="JĀ",10,0)))</f>
        <v>0</v>
      </c>
    </row>
    <row r="63" spans="1:8" ht="29.4" customHeight="1" x14ac:dyDescent="0.3">
      <c r="A63" s="25" t="s">
        <v>103</v>
      </c>
      <c r="B63" s="25"/>
      <c r="C63" s="25"/>
      <c r="D63" s="25"/>
      <c r="E63" s="25"/>
    </row>
    <row r="64" spans="1:8" ht="16.2" customHeight="1" x14ac:dyDescent="0.3"/>
    <row r="65" spans="1:6" s="17" customFormat="1" ht="18.75" customHeight="1" x14ac:dyDescent="0.3">
      <c r="A65" s="29" t="s">
        <v>23</v>
      </c>
      <c r="B65" s="29"/>
      <c r="C65" s="29"/>
      <c r="D65" s="29"/>
      <c r="E65" s="29"/>
    </row>
    <row r="66" spans="1:6" s="17" customFormat="1" x14ac:dyDescent="0.3">
      <c r="A66" s="3" t="s">
        <v>10</v>
      </c>
      <c r="B66" s="3" t="s">
        <v>7</v>
      </c>
      <c r="C66" s="35" t="s">
        <v>14</v>
      </c>
      <c r="D66" s="36"/>
      <c r="E66" s="3" t="s">
        <v>4</v>
      </c>
    </row>
    <row r="67" spans="1:6" s="17" customFormat="1" ht="20.25" customHeight="1" x14ac:dyDescent="0.3">
      <c r="A67" s="2" t="s">
        <v>98</v>
      </c>
      <c r="B67" s="11"/>
      <c r="C67" s="37"/>
      <c r="D67" s="38"/>
      <c r="E67" s="30">
        <f>IF(B67="JĀ",5,0)</f>
        <v>0</v>
      </c>
    </row>
    <row r="68" spans="1:6" s="17" customFormat="1" ht="20.25" customHeight="1" x14ac:dyDescent="0.3">
      <c r="A68" s="19" t="s">
        <v>99</v>
      </c>
      <c r="B68" s="11"/>
      <c r="C68" s="41"/>
      <c r="D68" s="42"/>
      <c r="E68" s="32"/>
    </row>
    <row r="69" spans="1:6" ht="16.2" customHeight="1" x14ac:dyDescent="0.3"/>
    <row r="70" spans="1:6" ht="18.75" customHeight="1" x14ac:dyDescent="0.3">
      <c r="A70" s="29" t="s">
        <v>33</v>
      </c>
      <c r="B70" s="29"/>
      <c r="C70" s="29"/>
      <c r="D70" s="29"/>
      <c r="E70" s="29"/>
    </row>
    <row r="71" spans="1:6" ht="18.600000000000001" customHeight="1" x14ac:dyDescent="0.3">
      <c r="A71" s="3" t="s">
        <v>10</v>
      </c>
      <c r="B71" s="3" t="s">
        <v>15</v>
      </c>
      <c r="C71" s="3" t="s">
        <v>14</v>
      </c>
      <c r="D71" s="3" t="s">
        <v>0</v>
      </c>
      <c r="E71" s="3" t="s">
        <v>4</v>
      </c>
      <c r="F71" s="14"/>
    </row>
    <row r="72" spans="1:6" ht="20.25" customHeight="1" x14ac:dyDescent="0.3">
      <c r="A72" s="2" t="s">
        <v>8</v>
      </c>
      <c r="B72" s="13"/>
      <c r="C72" s="45"/>
      <c r="D72" s="52">
        <f>IFERROR(B72/(B72+B73)*100,0)</f>
        <v>0</v>
      </c>
      <c r="E72" s="30">
        <f>IF(D72&lt;10,0,IF(D72&gt;=51,5,3))</f>
        <v>0</v>
      </c>
    </row>
    <row r="73" spans="1:6" ht="20.25" customHeight="1" x14ac:dyDescent="0.3">
      <c r="A73" s="2" t="s">
        <v>9</v>
      </c>
      <c r="B73" s="13"/>
      <c r="C73" s="46"/>
      <c r="D73" s="53" t="str">
        <f>IFERROR(#REF!/(#REF!+#REF!)*100,"")</f>
        <v/>
      </c>
      <c r="E73" s="32">
        <f>IF(OR(C73="",C73&lt;10),0,IF(C73&gt;=51,10,5))</f>
        <v>0</v>
      </c>
    </row>
    <row r="74" spans="1:6" x14ac:dyDescent="0.3">
      <c r="A74" s="25" t="s">
        <v>16</v>
      </c>
      <c r="B74" s="25"/>
      <c r="C74" s="25"/>
      <c r="D74" s="25"/>
      <c r="E74" s="25"/>
    </row>
    <row r="75" spans="1:6" ht="16.2" customHeight="1" x14ac:dyDescent="0.3"/>
    <row r="76" spans="1:6" ht="18.75" customHeight="1" x14ac:dyDescent="0.3">
      <c r="A76" s="29" t="s">
        <v>34</v>
      </c>
      <c r="B76" s="29"/>
      <c r="C76" s="29"/>
      <c r="D76" s="29"/>
      <c r="E76" s="29"/>
    </row>
    <row r="77" spans="1:6" ht="18.600000000000001" customHeight="1" x14ac:dyDescent="0.3">
      <c r="A77" s="3" t="s">
        <v>10</v>
      </c>
      <c r="B77" s="3" t="s">
        <v>7</v>
      </c>
      <c r="C77" s="35" t="s">
        <v>14</v>
      </c>
      <c r="D77" s="36"/>
      <c r="E77" s="3" t="s">
        <v>4</v>
      </c>
    </row>
    <row r="78" spans="1:6" ht="36" customHeight="1" x14ac:dyDescent="0.3">
      <c r="A78" s="2" t="s">
        <v>100</v>
      </c>
      <c r="B78" s="11"/>
      <c r="C78" s="47"/>
      <c r="D78" s="48"/>
      <c r="E78" s="8">
        <f>IF(B78="JĀ",10,0)</f>
        <v>0</v>
      </c>
    </row>
    <row r="79" spans="1:6" ht="19.2" customHeight="1" x14ac:dyDescent="0.3">
      <c r="A79" s="7"/>
      <c r="B79" s="15"/>
      <c r="C79" s="16"/>
      <c r="D79" s="16"/>
      <c r="E79" s="10"/>
    </row>
    <row r="80" spans="1:6" ht="23.4" customHeight="1" x14ac:dyDescent="0.3">
      <c r="A80" s="49" t="s">
        <v>6</v>
      </c>
      <c r="B80" s="50"/>
      <c r="C80" s="50"/>
      <c r="D80" s="51"/>
      <c r="E80" s="9">
        <f>SUM(E5,E11,E18,E26,E31,E38,E49,E54,E60,E67,E72,E78)</f>
        <v>0</v>
      </c>
      <c r="F80" s="12"/>
    </row>
    <row r="81" spans="1:5" ht="18.600000000000001" customHeight="1" x14ac:dyDescent="0.3">
      <c r="A81" s="44" t="s">
        <v>80</v>
      </c>
      <c r="B81" s="44"/>
      <c r="C81" s="44"/>
      <c r="D81" s="44"/>
      <c r="E81" s="44"/>
    </row>
  </sheetData>
  <sheetProtection sheet="1" objects="1" scenarios="1"/>
  <mergeCells count="62">
    <mergeCell ref="C53:D53"/>
    <mergeCell ref="A65:E65"/>
    <mergeCell ref="C66:D66"/>
    <mergeCell ref="C54:D55"/>
    <mergeCell ref="E54:E55"/>
    <mergeCell ref="A56:E56"/>
    <mergeCell ref="A63:E63"/>
    <mergeCell ref="A33:E33"/>
    <mergeCell ref="A47:E47"/>
    <mergeCell ref="C48:D48"/>
    <mergeCell ref="A52:E52"/>
    <mergeCell ref="A36:E36"/>
    <mergeCell ref="C37:D37"/>
    <mergeCell ref="C38:D39"/>
    <mergeCell ref="E38:E39"/>
    <mergeCell ref="A34:E34"/>
    <mergeCell ref="A44:E44"/>
    <mergeCell ref="C49:D49"/>
    <mergeCell ref="A50:E50"/>
    <mergeCell ref="A41:E41"/>
    <mergeCell ref="A45:E45"/>
    <mergeCell ref="A29:E29"/>
    <mergeCell ref="C30:D30"/>
    <mergeCell ref="C25:D25"/>
    <mergeCell ref="C26:D26"/>
    <mergeCell ref="A32:E32"/>
    <mergeCell ref="A27:E27"/>
    <mergeCell ref="A81:E81"/>
    <mergeCell ref="E72:E73"/>
    <mergeCell ref="C72:C73"/>
    <mergeCell ref="A76:E76"/>
    <mergeCell ref="E60:E62"/>
    <mergeCell ref="C77:D77"/>
    <mergeCell ref="C60:D62"/>
    <mergeCell ref="C78:D78"/>
    <mergeCell ref="C67:D68"/>
    <mergeCell ref="E67:E68"/>
    <mergeCell ref="A80:D80"/>
    <mergeCell ref="D72:D73"/>
    <mergeCell ref="A74:E74"/>
    <mergeCell ref="A1:E1"/>
    <mergeCell ref="A70:E70"/>
    <mergeCell ref="E11:E13"/>
    <mergeCell ref="A24:E24"/>
    <mergeCell ref="A3:E3"/>
    <mergeCell ref="E5:E7"/>
    <mergeCell ref="A9:E9"/>
    <mergeCell ref="A16:E16"/>
    <mergeCell ref="C10:D10"/>
    <mergeCell ref="C11:D13"/>
    <mergeCell ref="C31:D31"/>
    <mergeCell ref="A58:E58"/>
    <mergeCell ref="C59:D59"/>
    <mergeCell ref="C17:D17"/>
    <mergeCell ref="C4:D4"/>
    <mergeCell ref="C5:D7"/>
    <mergeCell ref="A22:E22"/>
    <mergeCell ref="A21:E21"/>
    <mergeCell ref="A14:E14"/>
    <mergeCell ref="C18:D19"/>
    <mergeCell ref="E18:E19"/>
    <mergeCell ref="A20:E20"/>
  </mergeCells>
  <conditionalFormatting sqref="B31">
    <cfRule type="cellIs" dxfId="0" priority="1" operator="greaterThan">
      <formula>15000</formula>
    </cfRule>
  </conditionalFormatting>
  <dataValidations count="1">
    <dataValidation type="list" allowBlank="1" showInputMessage="1" showErrorMessage="1" sqref="B67:B68 B28 B60:B62 B78:B79 B38:B39 B23 B5:B8 B11:B13 B15">
      <formula1>"JĀ"</formula1>
    </dataValidation>
  </dataValidations>
  <printOptions horizontalCentered="1"/>
  <pageMargins left="0.23622047244094491" right="0.23622047244094491" top="0.74803149606299213" bottom="0.74803149606299213"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Izvēlne!$A$1:$A$6</xm:f>
          </x14:formula1>
          <xm:sqref>B42:B43</xm:sqref>
        </x14:dataValidation>
        <x14:dataValidation type="list" allowBlank="1" showInputMessage="1" showErrorMessage="1">
          <x14:formula1>
            <xm:f>'IKI uz 1 iedz.'!$A$4:$A$39</xm:f>
          </x14:formula1>
          <xm:sqref>B26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pane ySplit="3" topLeftCell="A4" activePane="bottomLeft" state="frozen"/>
      <selection pane="bottomLeft" activeCell="C3" sqref="C3"/>
    </sheetView>
  </sheetViews>
  <sheetFormatPr defaultColWidth="8.88671875" defaultRowHeight="15.6" x14ac:dyDescent="0.3"/>
  <cols>
    <col min="1" max="1" width="25.44140625" style="59" customWidth="1"/>
    <col min="2" max="2" width="19.6640625" style="69" customWidth="1"/>
    <col min="3" max="4" width="19.6640625" style="59" customWidth="1"/>
    <col min="5" max="5" width="23.33203125" style="59" customWidth="1"/>
    <col min="6" max="6" width="11" style="59" bestFit="1" customWidth="1"/>
    <col min="7" max="16384" width="8.88671875" style="59"/>
  </cols>
  <sheetData>
    <row r="1" spans="1:6" x14ac:dyDescent="0.3">
      <c r="A1" s="58" t="s">
        <v>81</v>
      </c>
      <c r="B1" s="58"/>
      <c r="C1" s="58"/>
      <c r="D1" s="58"/>
    </row>
    <row r="2" spans="1:6" x14ac:dyDescent="0.3">
      <c r="A2" s="60"/>
      <c r="B2" s="60"/>
      <c r="C2" s="61"/>
      <c r="D2" s="62"/>
    </row>
    <row r="3" spans="1:6" ht="75.599999999999994" customHeight="1" x14ac:dyDescent="0.3">
      <c r="A3" s="63" t="s">
        <v>3</v>
      </c>
      <c r="B3" s="64" t="s">
        <v>82</v>
      </c>
      <c r="C3" s="64" t="s">
        <v>83</v>
      </c>
      <c r="D3" s="65" t="s">
        <v>84</v>
      </c>
    </row>
    <row r="4" spans="1:6" x14ac:dyDescent="0.3">
      <c r="A4" s="66" t="s">
        <v>43</v>
      </c>
      <c r="B4" s="67">
        <v>413546000</v>
      </c>
      <c r="C4" s="67">
        <v>28818</v>
      </c>
      <c r="D4" s="68">
        <f t="shared" ref="D4:D39" si="0">B4/C4</f>
        <v>14350.267194114789</v>
      </c>
      <c r="F4" s="69"/>
    </row>
    <row r="5" spans="1:6" x14ac:dyDescent="0.3">
      <c r="A5" s="66" t="s">
        <v>44</v>
      </c>
      <c r="B5" s="67">
        <v>117826000</v>
      </c>
      <c r="C5" s="67">
        <v>13394</v>
      </c>
      <c r="D5" s="68">
        <f t="shared" si="0"/>
        <v>8796.9239958190228</v>
      </c>
      <c r="F5" s="69"/>
    </row>
    <row r="6" spans="1:6" x14ac:dyDescent="0.3">
      <c r="A6" s="66" t="s">
        <v>45</v>
      </c>
      <c r="B6" s="67">
        <v>136469000</v>
      </c>
      <c r="C6" s="67">
        <v>24760</v>
      </c>
      <c r="D6" s="68">
        <f t="shared" si="0"/>
        <v>5511.6720516962841</v>
      </c>
      <c r="F6" s="69"/>
    </row>
    <row r="7" spans="1:6" x14ac:dyDescent="0.3">
      <c r="A7" s="66" t="s">
        <v>46</v>
      </c>
      <c r="B7" s="67">
        <v>247138000</v>
      </c>
      <c r="C7" s="67">
        <v>21869</v>
      </c>
      <c r="D7" s="68">
        <f t="shared" si="0"/>
        <v>11300.836800951118</v>
      </c>
      <c r="F7" s="69"/>
    </row>
    <row r="8" spans="1:6" x14ac:dyDescent="0.3">
      <c r="A8" s="66" t="s">
        <v>47</v>
      </c>
      <c r="B8" s="67">
        <v>130843000</v>
      </c>
      <c r="C8" s="67">
        <v>18280</v>
      </c>
      <c r="D8" s="68">
        <f t="shared" si="0"/>
        <v>7157.7133479212252</v>
      </c>
      <c r="F8" s="69"/>
    </row>
    <row r="9" spans="1:6" x14ac:dyDescent="0.3">
      <c r="A9" s="66" t="s">
        <v>48</v>
      </c>
      <c r="B9" s="67">
        <v>420949000</v>
      </c>
      <c r="C9" s="67">
        <v>40988</v>
      </c>
      <c r="D9" s="68">
        <f t="shared" si="0"/>
        <v>10270.054650141505</v>
      </c>
      <c r="F9" s="69"/>
    </row>
    <row r="10" spans="1:6" x14ac:dyDescent="0.3">
      <c r="A10" s="66" t="s">
        <v>49</v>
      </c>
      <c r="B10" s="67">
        <v>454192000</v>
      </c>
      <c r="C10" s="67">
        <v>40610</v>
      </c>
      <c r="D10" s="68">
        <f t="shared" si="0"/>
        <v>11184.240334892884</v>
      </c>
      <c r="F10" s="69"/>
    </row>
    <row r="11" spans="1:6" x14ac:dyDescent="0.3">
      <c r="A11" s="66" t="s">
        <v>50</v>
      </c>
      <c r="B11" s="67">
        <v>375193000</v>
      </c>
      <c r="C11" s="67">
        <v>32396</v>
      </c>
      <c r="D11" s="68">
        <f t="shared" si="0"/>
        <v>11581.460674157302</v>
      </c>
      <c r="F11" s="69"/>
    </row>
    <row r="12" spans="1:6" x14ac:dyDescent="0.3">
      <c r="A12" s="66" t="s">
        <v>51</v>
      </c>
      <c r="B12" s="67">
        <v>408141000</v>
      </c>
      <c r="C12" s="67">
        <v>27689</v>
      </c>
      <c r="D12" s="68">
        <f t="shared" si="0"/>
        <v>14740.185633283976</v>
      </c>
      <c r="F12" s="69"/>
    </row>
    <row r="13" spans="1:6" x14ac:dyDescent="0.3">
      <c r="A13" s="66" t="s">
        <v>52</v>
      </c>
      <c r="B13" s="67">
        <v>235056000</v>
      </c>
      <c r="C13" s="67">
        <v>18930</v>
      </c>
      <c r="D13" s="68">
        <f t="shared" si="0"/>
        <v>12417.115689381933</v>
      </c>
      <c r="F13" s="69"/>
    </row>
    <row r="14" spans="1:6" x14ac:dyDescent="0.3">
      <c r="A14" s="66" t="s">
        <v>53</v>
      </c>
      <c r="B14" s="67">
        <v>348411000</v>
      </c>
      <c r="C14" s="67">
        <v>31484</v>
      </c>
      <c r="D14" s="68">
        <f t="shared" si="0"/>
        <v>11066.287638165417</v>
      </c>
      <c r="F14" s="69"/>
    </row>
    <row r="15" spans="1:6" x14ac:dyDescent="0.3">
      <c r="A15" s="66" t="s">
        <v>54</v>
      </c>
      <c r="B15" s="67">
        <v>496217000</v>
      </c>
      <c r="C15" s="67">
        <v>39700</v>
      </c>
      <c r="D15" s="68">
        <f t="shared" si="0"/>
        <v>12499.168765743074</v>
      </c>
      <c r="F15" s="69"/>
    </row>
    <row r="16" spans="1:6" x14ac:dyDescent="0.3">
      <c r="A16" s="66" t="s">
        <v>55</v>
      </c>
      <c r="B16" s="67">
        <v>137272000</v>
      </c>
      <c r="C16" s="67">
        <v>20602</v>
      </c>
      <c r="D16" s="68">
        <f t="shared" si="0"/>
        <v>6663.0424230657218</v>
      </c>
      <c r="F16" s="69"/>
    </row>
    <row r="17" spans="1:6" x14ac:dyDescent="0.3">
      <c r="A17" s="66" t="s">
        <v>56</v>
      </c>
      <c r="B17" s="67">
        <v>290621000</v>
      </c>
      <c r="C17" s="67">
        <v>27190</v>
      </c>
      <c r="D17" s="68">
        <f t="shared" si="0"/>
        <v>10688.525193085694</v>
      </c>
      <c r="F17" s="69"/>
    </row>
    <row r="18" spans="1:6" x14ac:dyDescent="0.3">
      <c r="A18" s="66" t="s">
        <v>57</v>
      </c>
      <c r="B18" s="67">
        <v>574426000</v>
      </c>
      <c r="C18" s="67">
        <v>30608</v>
      </c>
      <c r="D18" s="68">
        <f t="shared" si="0"/>
        <v>18767.18504966022</v>
      </c>
      <c r="F18" s="69"/>
    </row>
    <row r="19" spans="1:6" x14ac:dyDescent="0.3">
      <c r="A19" s="66" t="s">
        <v>58</v>
      </c>
      <c r="B19" s="67">
        <v>271184000</v>
      </c>
      <c r="C19" s="67">
        <v>27700</v>
      </c>
      <c r="D19" s="68">
        <f t="shared" si="0"/>
        <v>9790.0361010830329</v>
      </c>
      <c r="F19" s="69"/>
    </row>
    <row r="20" spans="1:6" x14ac:dyDescent="0.3">
      <c r="A20" s="66" t="s">
        <v>59</v>
      </c>
      <c r="B20" s="67">
        <v>174710000</v>
      </c>
      <c r="C20" s="67">
        <v>10361</v>
      </c>
      <c r="D20" s="68">
        <f t="shared" si="0"/>
        <v>16862.27198146897</v>
      </c>
      <c r="F20" s="69"/>
    </row>
    <row r="21" spans="1:6" x14ac:dyDescent="0.3">
      <c r="A21" s="66" t="s">
        <v>60</v>
      </c>
      <c r="B21" s="67">
        <v>169662000</v>
      </c>
      <c r="C21" s="67">
        <v>20971</v>
      </c>
      <c r="D21" s="68">
        <f t="shared" si="0"/>
        <v>8090.315197177054</v>
      </c>
      <c r="F21" s="69"/>
    </row>
    <row r="22" spans="1:6" x14ac:dyDescent="0.3">
      <c r="A22" s="66" t="s">
        <v>61</v>
      </c>
      <c r="B22" s="67">
        <v>404325000</v>
      </c>
      <c r="C22" s="67">
        <v>27836</v>
      </c>
      <c r="D22" s="68">
        <f t="shared" si="0"/>
        <v>14525.255065382957</v>
      </c>
      <c r="F22" s="69"/>
    </row>
    <row r="23" spans="1:6" x14ac:dyDescent="0.3">
      <c r="A23" s="66" t="s">
        <v>62</v>
      </c>
      <c r="B23" s="67">
        <v>1267906000</v>
      </c>
      <c r="C23" s="67">
        <v>34566</v>
      </c>
      <c r="D23" s="68">
        <f t="shared" si="0"/>
        <v>36680.726725684195</v>
      </c>
      <c r="F23" s="69"/>
    </row>
    <row r="24" spans="1:6" x14ac:dyDescent="0.3">
      <c r="A24" s="66" t="s">
        <v>63</v>
      </c>
      <c r="B24" s="67">
        <v>529330000</v>
      </c>
      <c r="C24" s="67">
        <v>57593</v>
      </c>
      <c r="D24" s="68">
        <f t="shared" si="0"/>
        <v>9190.8738909242438</v>
      </c>
      <c r="F24" s="69"/>
    </row>
    <row r="25" spans="1:6" x14ac:dyDescent="0.3">
      <c r="A25" s="66" t="s">
        <v>64</v>
      </c>
      <c r="B25" s="67">
        <v>273595000</v>
      </c>
      <c r="C25" s="67">
        <v>20096</v>
      </c>
      <c r="D25" s="68">
        <f t="shared" si="0"/>
        <v>13614.400875796178</v>
      </c>
      <c r="F25" s="69"/>
    </row>
    <row r="26" spans="1:6" x14ac:dyDescent="0.3">
      <c r="A26" s="66" t="s">
        <v>65</v>
      </c>
      <c r="B26" s="67">
        <v>119893000</v>
      </c>
      <c r="C26" s="67">
        <v>16239</v>
      </c>
      <c r="D26" s="68">
        <f t="shared" si="0"/>
        <v>7383.0285116078576</v>
      </c>
      <c r="F26" s="69"/>
    </row>
    <row r="27" spans="1:6" x14ac:dyDescent="0.3">
      <c r="A27" s="66" t="s">
        <v>66</v>
      </c>
      <c r="B27" s="67">
        <v>185888000</v>
      </c>
      <c r="C27" s="67">
        <v>28361</v>
      </c>
      <c r="D27" s="68">
        <f t="shared" si="0"/>
        <v>6554.3528084341169</v>
      </c>
      <c r="F27" s="69"/>
    </row>
    <row r="28" spans="1:6" x14ac:dyDescent="0.3">
      <c r="A28" s="66" t="s">
        <v>67</v>
      </c>
      <c r="B28" s="67">
        <v>893937000</v>
      </c>
      <c r="C28" s="67">
        <v>32576</v>
      </c>
      <c r="D28" s="68">
        <f t="shared" si="0"/>
        <v>27441.582760314341</v>
      </c>
      <c r="F28" s="69"/>
    </row>
    <row r="29" spans="1:6" x14ac:dyDescent="0.3">
      <c r="A29" s="66" t="s">
        <v>68</v>
      </c>
      <c r="B29" s="67">
        <v>296419000</v>
      </c>
      <c r="C29" s="67">
        <v>23137</v>
      </c>
      <c r="D29" s="68">
        <f t="shared" si="0"/>
        <v>12811.470804339369</v>
      </c>
      <c r="F29" s="69"/>
    </row>
    <row r="30" spans="1:6" x14ac:dyDescent="0.3">
      <c r="A30" s="66" t="s">
        <v>69</v>
      </c>
      <c r="B30" s="67">
        <v>401068000</v>
      </c>
      <c r="C30" s="67">
        <v>26541</v>
      </c>
      <c r="D30" s="68">
        <f t="shared" si="0"/>
        <v>15111.261821333032</v>
      </c>
      <c r="F30" s="69"/>
    </row>
    <row r="31" spans="1:6" x14ac:dyDescent="0.3">
      <c r="A31" s="66" t="s">
        <v>70</v>
      </c>
      <c r="B31" s="67">
        <v>82871000</v>
      </c>
      <c r="C31" s="67">
        <v>9237</v>
      </c>
      <c r="D31" s="68">
        <f t="shared" si="0"/>
        <v>8971.635812493234</v>
      </c>
      <c r="F31" s="69"/>
    </row>
    <row r="32" spans="1:6" x14ac:dyDescent="0.3">
      <c r="A32" s="66" t="s">
        <v>71</v>
      </c>
      <c r="B32" s="67">
        <v>402683000</v>
      </c>
      <c r="C32" s="67">
        <v>30735</v>
      </c>
      <c r="D32" s="68">
        <f t="shared" si="0"/>
        <v>13101.773222710266</v>
      </c>
      <c r="F32" s="69"/>
    </row>
    <row r="33" spans="1:6" x14ac:dyDescent="0.3">
      <c r="A33" s="66" t="s">
        <v>72</v>
      </c>
      <c r="B33" s="67">
        <v>310318000</v>
      </c>
      <c r="C33" s="67">
        <v>17799</v>
      </c>
      <c r="D33" s="68">
        <f t="shared" si="0"/>
        <v>17434.574976122254</v>
      </c>
      <c r="F33" s="69"/>
    </row>
    <row r="34" spans="1:6" x14ac:dyDescent="0.3">
      <c r="A34" s="66" t="s">
        <v>73</v>
      </c>
      <c r="B34" s="67">
        <v>408401000</v>
      </c>
      <c r="C34" s="67">
        <v>34947</v>
      </c>
      <c r="D34" s="68">
        <f t="shared" si="0"/>
        <v>11686.296391678829</v>
      </c>
      <c r="F34" s="69"/>
    </row>
    <row r="35" spans="1:6" x14ac:dyDescent="0.3">
      <c r="A35" s="66" t="s">
        <v>74</v>
      </c>
      <c r="B35" s="67">
        <v>480986000</v>
      </c>
      <c r="C35" s="67">
        <v>43692</v>
      </c>
      <c r="D35" s="68">
        <f t="shared" si="0"/>
        <v>11008.559919436053</v>
      </c>
      <c r="F35" s="69"/>
    </row>
    <row r="36" spans="1:6" x14ac:dyDescent="0.3">
      <c r="A36" s="66" t="s">
        <v>75</v>
      </c>
      <c r="B36" s="67">
        <v>61383000</v>
      </c>
      <c r="C36" s="67">
        <v>7480</v>
      </c>
      <c r="D36" s="68">
        <f t="shared" si="0"/>
        <v>8206.2834224598937</v>
      </c>
      <c r="F36" s="69"/>
    </row>
    <row r="37" spans="1:6" x14ac:dyDescent="0.3">
      <c r="A37" s="66" t="s">
        <v>76</v>
      </c>
      <c r="B37" s="67">
        <v>791955000</v>
      </c>
      <c r="C37" s="67">
        <v>50565</v>
      </c>
      <c r="D37" s="68">
        <f t="shared" si="0"/>
        <v>15662.11806585583</v>
      </c>
      <c r="F37" s="69"/>
    </row>
    <row r="38" spans="1:6" x14ac:dyDescent="0.3">
      <c r="A38" s="66" t="s">
        <v>77</v>
      </c>
      <c r="B38" s="67">
        <v>32231000</v>
      </c>
      <c r="C38" s="67">
        <v>2868</v>
      </c>
      <c r="D38" s="68">
        <f t="shared" si="0"/>
        <v>11238.145048814506</v>
      </c>
      <c r="F38" s="69"/>
    </row>
    <row r="39" spans="1:6" x14ac:dyDescent="0.3">
      <c r="A39" s="66" t="s">
        <v>78</v>
      </c>
      <c r="B39" s="67">
        <v>144955000</v>
      </c>
      <c r="C39" s="67">
        <v>10523</v>
      </c>
      <c r="D39" s="68">
        <f t="shared" si="0"/>
        <v>13775.064145205741</v>
      </c>
      <c r="F39" s="69"/>
    </row>
  </sheetData>
  <autoFilter ref="A3:D39"/>
  <mergeCells count="1">
    <mergeCell ref="A1:D1"/>
  </mergeCells>
  <printOptions horizontalCentered="1"/>
  <pageMargins left="0.74803149606299213" right="0.74803149606299213" top="0.74803149606299213" bottom="0.51181102362204722" header="0.51181102362204722" footer="0.7480314960629921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I23" sqref="I23"/>
    </sheetView>
  </sheetViews>
  <sheetFormatPr defaultRowHeight="14.4" x14ac:dyDescent="0.3"/>
  <cols>
    <col min="1" max="1" width="14" bestFit="1" customWidth="1"/>
  </cols>
  <sheetData>
    <row r="1" spans="1:1" x14ac:dyDescent="0.3">
      <c r="A1" t="s">
        <v>38</v>
      </c>
    </row>
    <row r="2" spans="1:1" x14ac:dyDescent="0.3">
      <c r="A2">
        <v>1</v>
      </c>
    </row>
    <row r="3" spans="1:1" x14ac:dyDescent="0.3">
      <c r="A3">
        <v>2</v>
      </c>
    </row>
    <row r="4" spans="1:1" x14ac:dyDescent="0.3">
      <c r="A4">
        <v>3</v>
      </c>
    </row>
    <row r="5" spans="1:1" x14ac:dyDescent="0.3">
      <c r="A5">
        <v>4</v>
      </c>
    </row>
    <row r="6" spans="1:1" x14ac:dyDescent="0.3">
      <c r="A6">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 5 punktu aprēķins</vt:lpstr>
      <vt:lpstr>IKI uz 1 iedz.</vt:lpstr>
      <vt:lpstr>Izvēlne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Mārtiņš Irbe</cp:lastModifiedBy>
  <cp:lastPrinted>2023-09-11T07:09:43Z</cp:lastPrinted>
  <dcterms:created xsi:type="dcterms:W3CDTF">2016-07-26T07:46:53Z</dcterms:created>
  <dcterms:modified xsi:type="dcterms:W3CDTF">2025-08-31T16:54:05Z</dcterms:modified>
</cp:coreProperties>
</file>