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ita.kibilde\Documents\KLP 2023 2027\Kalkulators\"/>
    </mc:Choice>
  </mc:AlternateContent>
  <workbookProtection workbookAlgorithmName="SHA-512" workbookHashValue="ZBGkEG5dHyYC8JHKu9mrb/yBigGY/8kueLYtES4lFjqGovQ2Bq/aUuRmXnah+sV/EpKscERqCopiRd5mjGY3lg==" workbookSaltValue="TZjOqJt9WYh8WC61rqIfkQ==" workbookSpinCount="100000" lockStructure="1"/>
  <bookViews>
    <workbookView xWindow="28680" yWindow="-120" windowWidth="29040" windowHeight="15720" tabRatio="887" activeTab="7"/>
  </bookViews>
  <sheets>
    <sheet name="Skaidrojums" sheetId="32" r:id="rId1"/>
    <sheet name="IEVADIT HA" sheetId="13" r:id="rId2"/>
    <sheet name="Kulturas dazadosana ha" sheetId="24" state="hidden" r:id="rId3"/>
    <sheet name="KOPSAV Kulturas dazadosana ha" sheetId="22" state="hidden" r:id="rId4"/>
    <sheet name="Kulturas dazadosana taurin" sheetId="31" state="hidden" r:id="rId5"/>
    <sheet name="Dazadosana APR" sheetId="21" state="hidden" r:id="rId6"/>
    <sheet name="LLVS 7" sheetId="25" state="hidden" r:id="rId7"/>
    <sheet name="APREKINS" sheetId="18" r:id="rId8"/>
    <sheet name="REZ" sheetId="19" state="hidden" r:id="rId9"/>
    <sheet name="kulturas" sheetId="20" state="hidden" r:id="rId10"/>
    <sheet name="9 pielikums" sheetId="26" state="hidden" r:id="rId11"/>
    <sheet name="10 pielikums" sheetId="27" state="hidden" r:id="rId12"/>
    <sheet name="11 pielikums" sheetId="28" state="hidden" r:id="rId13"/>
  </sheets>
  <externalReferences>
    <externalReference r:id="rId14"/>
  </externalReferences>
  <definedNames>
    <definedName name="_xlnm._FilterDatabase" localSheetId="1" hidden="1">'IEVADIT HA'!$A$8:$L$210</definedName>
    <definedName name="_xlnm._FilterDatabase" localSheetId="3" hidden="1">'KOPSAV Kulturas dazadosana ha'!$A$1:$I$117</definedName>
    <definedName name="_xlnm._FilterDatabase" localSheetId="9" hidden="1">kulturas!$A$2:$AG$179</definedName>
    <definedName name="_xlnm._FilterDatabase" localSheetId="2" hidden="1">'Kulturas dazadosana ha'!$A$2:$M$204</definedName>
    <definedName name="_xlnm._FilterDatabase" localSheetId="4" hidden="1">'Kulturas dazadosana taurin'!$A$2:$M$32</definedName>
    <definedName name="enp">[1]variants2!$D$33:$D$42</definedName>
    <definedName name="kultūraugs" localSheetId="4">#REF!</definedName>
    <definedName name="kultūraugs">#REF!</definedName>
    <definedName name="_xlnm.Print_Titles" localSheetId="1">'IEVADIT HA'!$7:$8</definedName>
    <definedName name="q">#REF!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8" l="1"/>
  <c r="D35" i="21" l="1"/>
  <c r="B12" i="18" l="1"/>
  <c r="B41" i="18" l="1"/>
  <c r="M4" i="31"/>
  <c r="M5" i="31"/>
  <c r="M6" i="31"/>
  <c r="M7" i="31"/>
  <c r="M8" i="31"/>
  <c r="M9" i="31"/>
  <c r="M10" i="31"/>
  <c r="M11" i="31"/>
  <c r="M12" i="31"/>
  <c r="M13" i="31"/>
  <c r="M14" i="31"/>
  <c r="M15" i="31"/>
  <c r="M16" i="31"/>
  <c r="M17" i="31"/>
  <c r="M18" i="31"/>
  <c r="M19" i="31"/>
  <c r="M20" i="31"/>
  <c r="M21" i="31"/>
  <c r="M22" i="31"/>
  <c r="N22" i="31" s="1"/>
  <c r="M23" i="31"/>
  <c r="M24" i="31"/>
  <c r="M26" i="31"/>
  <c r="M27" i="31"/>
  <c r="M28" i="31"/>
  <c r="M29" i="31"/>
  <c r="M30" i="31"/>
  <c r="M31" i="31"/>
  <c r="N31" i="31" s="1"/>
  <c r="M32" i="31"/>
  <c r="M25" i="31"/>
  <c r="M3" i="31"/>
  <c r="K4" i="31"/>
  <c r="K5" i="31"/>
  <c r="K6" i="31"/>
  <c r="K7" i="31"/>
  <c r="K8" i="31"/>
  <c r="K9" i="31"/>
  <c r="K10" i="31"/>
  <c r="K11" i="31"/>
  <c r="K12" i="31"/>
  <c r="K13" i="31"/>
  <c r="K14" i="31"/>
  <c r="K15" i="31"/>
  <c r="K16" i="31"/>
  <c r="K17" i="31"/>
  <c r="K18" i="31"/>
  <c r="K19" i="31"/>
  <c r="K20" i="31"/>
  <c r="K21" i="31"/>
  <c r="K22" i="31"/>
  <c r="K23" i="31"/>
  <c r="K24" i="31"/>
  <c r="K26" i="31"/>
  <c r="K27" i="31"/>
  <c r="K28" i="31"/>
  <c r="K29" i="31"/>
  <c r="K30" i="31"/>
  <c r="K31" i="31"/>
  <c r="K32" i="31"/>
  <c r="K25" i="31"/>
  <c r="K3" i="31"/>
  <c r="I4" i="31"/>
  <c r="I5" i="31"/>
  <c r="I6" i="31"/>
  <c r="I7" i="31"/>
  <c r="I8" i="31"/>
  <c r="I9" i="31"/>
  <c r="I10" i="31"/>
  <c r="I11" i="31"/>
  <c r="I12" i="31"/>
  <c r="I13" i="31"/>
  <c r="I14" i="31"/>
  <c r="I15" i="31"/>
  <c r="I16" i="31"/>
  <c r="I17" i="31"/>
  <c r="I18" i="31"/>
  <c r="I19" i="31"/>
  <c r="I20" i="31"/>
  <c r="I21" i="31"/>
  <c r="I22" i="31"/>
  <c r="J22" i="31" s="1"/>
  <c r="I23" i="31"/>
  <c r="I24" i="31"/>
  <c r="I26" i="31"/>
  <c r="I27" i="31"/>
  <c r="I28" i="31"/>
  <c r="I29" i="31"/>
  <c r="I30" i="31"/>
  <c r="I31" i="31"/>
  <c r="J31" i="31" s="1"/>
  <c r="I32" i="31"/>
  <c r="I25" i="31"/>
  <c r="I3" i="31"/>
  <c r="G4" i="31"/>
  <c r="G5" i="31"/>
  <c r="G6" i="31"/>
  <c r="G7" i="31"/>
  <c r="G8" i="31"/>
  <c r="G9" i="31"/>
  <c r="G10" i="31"/>
  <c r="G11" i="31"/>
  <c r="G12" i="31"/>
  <c r="G13" i="31"/>
  <c r="G14" i="31"/>
  <c r="G15" i="31"/>
  <c r="G16" i="31"/>
  <c r="G17" i="31"/>
  <c r="G18" i="31"/>
  <c r="G19" i="31"/>
  <c r="G20" i="31"/>
  <c r="G21" i="31"/>
  <c r="G22" i="31"/>
  <c r="H22" i="31" s="1"/>
  <c r="G23" i="31"/>
  <c r="G24" i="31"/>
  <c r="G26" i="31"/>
  <c r="G27" i="31"/>
  <c r="G28" i="31"/>
  <c r="G29" i="31"/>
  <c r="G30" i="31"/>
  <c r="G31" i="31"/>
  <c r="H31" i="31" s="1"/>
  <c r="G32" i="31"/>
  <c r="G25" i="31"/>
  <c r="G3" i="31"/>
  <c r="N25" i="31"/>
  <c r="L25" i="31"/>
  <c r="J25" i="31"/>
  <c r="H25" i="31"/>
  <c r="N32" i="31"/>
  <c r="L32" i="31"/>
  <c r="J32" i="31"/>
  <c r="H32" i="31"/>
  <c r="L31" i="31"/>
  <c r="N30" i="31"/>
  <c r="L30" i="31"/>
  <c r="J30" i="31"/>
  <c r="H30" i="31"/>
  <c r="P29" i="31"/>
  <c r="N29" i="31"/>
  <c r="L29" i="31"/>
  <c r="J29" i="31"/>
  <c r="H29" i="31"/>
  <c r="P28" i="31"/>
  <c r="P27" i="31"/>
  <c r="N27" i="31"/>
  <c r="L27" i="31"/>
  <c r="J27" i="31"/>
  <c r="H27" i="31"/>
  <c r="P26" i="31"/>
  <c r="P24" i="31"/>
  <c r="N24" i="31"/>
  <c r="L24" i="31"/>
  <c r="J24" i="31"/>
  <c r="H24" i="31"/>
  <c r="P23" i="31"/>
  <c r="P22" i="31"/>
  <c r="L22" i="31"/>
  <c r="P21" i="31"/>
  <c r="N21" i="31"/>
  <c r="L21" i="31"/>
  <c r="J21" i="31"/>
  <c r="H21" i="31"/>
  <c r="P20" i="31"/>
  <c r="N20" i="31"/>
  <c r="P19" i="31"/>
  <c r="N19" i="31"/>
  <c r="L19" i="31"/>
  <c r="J19" i="31"/>
  <c r="H19" i="31"/>
  <c r="P18" i="31"/>
  <c r="P17" i="31"/>
  <c r="N17" i="31"/>
  <c r="L17" i="31"/>
  <c r="J17" i="31"/>
  <c r="H17" i="31"/>
  <c r="P16" i="31"/>
  <c r="N16" i="31"/>
  <c r="L16" i="31"/>
  <c r="J16" i="31"/>
  <c r="H16" i="31"/>
  <c r="P15" i="31"/>
  <c r="N15" i="31"/>
  <c r="L15" i="31"/>
  <c r="J15" i="31"/>
  <c r="H15" i="31"/>
  <c r="P14" i="31"/>
  <c r="N14" i="31"/>
  <c r="L14" i="31"/>
  <c r="J14" i="31"/>
  <c r="H14" i="31"/>
  <c r="P13" i="31"/>
  <c r="N13" i="31"/>
  <c r="L13" i="31"/>
  <c r="J13" i="31"/>
  <c r="H13" i="31"/>
  <c r="P12" i="31"/>
  <c r="N12" i="31"/>
  <c r="L12" i="31"/>
  <c r="J12" i="31"/>
  <c r="H12" i="31"/>
  <c r="P11" i="31"/>
  <c r="P10" i="31"/>
  <c r="N10" i="31"/>
  <c r="L10" i="31"/>
  <c r="J10" i="31"/>
  <c r="H10" i="31"/>
  <c r="P9" i="31"/>
  <c r="P8" i="31"/>
  <c r="N8" i="31"/>
  <c r="L8" i="31"/>
  <c r="J8" i="31"/>
  <c r="H8" i="31"/>
  <c r="P6" i="31"/>
  <c r="N6" i="31"/>
  <c r="L6" i="31"/>
  <c r="J6" i="31"/>
  <c r="H6" i="31"/>
  <c r="P4" i="31"/>
  <c r="N4" i="31"/>
  <c r="L4" i="31"/>
  <c r="J4" i="31"/>
  <c r="H4" i="31"/>
  <c r="H5" i="31" l="1"/>
  <c r="L18" i="31"/>
  <c r="H23" i="31"/>
  <c r="H7" i="31"/>
  <c r="L28" i="31"/>
  <c r="N9" i="31"/>
  <c r="J3" i="31"/>
  <c r="L23" i="31"/>
  <c r="L7" i="31"/>
  <c r="N5" i="31"/>
  <c r="H9" i="31"/>
  <c r="J23" i="31"/>
  <c r="J7" i="31"/>
  <c r="L5" i="31"/>
  <c r="N28" i="31"/>
  <c r="N26" i="31"/>
  <c r="J28" i="31"/>
  <c r="L9" i="31"/>
  <c r="J20" i="31"/>
  <c r="N23" i="31"/>
  <c r="H20" i="31"/>
  <c r="L3" i="31"/>
  <c r="J26" i="31"/>
  <c r="J11" i="31"/>
  <c r="L20" i="31"/>
  <c r="N18" i="31"/>
  <c r="H3" i="31"/>
  <c r="P3" i="31"/>
  <c r="H28" i="31"/>
  <c r="H11" i="31"/>
  <c r="L11" i="31"/>
  <c r="H18" i="31"/>
  <c r="N11" i="31"/>
  <c r="N3" i="31"/>
  <c r="N7" i="31"/>
  <c r="J18" i="31"/>
  <c r="L26" i="31"/>
  <c r="P5" i="31"/>
  <c r="P7" i="31"/>
  <c r="J5" i="31"/>
  <c r="J9" i="31"/>
  <c r="H26" i="31"/>
  <c r="D2" i="21" l="1"/>
  <c r="O4" i="24" l="1"/>
  <c r="O5" i="24"/>
  <c r="O6" i="24"/>
  <c r="O7" i="24"/>
  <c r="O8" i="24"/>
  <c r="O9" i="24"/>
  <c r="O10" i="24"/>
  <c r="O11" i="24"/>
  <c r="O12" i="24"/>
  <c r="O13" i="24"/>
  <c r="O14" i="24"/>
  <c r="O15" i="24"/>
  <c r="O16" i="24"/>
  <c r="O17" i="24"/>
  <c r="O18" i="24"/>
  <c r="O19" i="24"/>
  <c r="O20" i="24"/>
  <c r="O21" i="24"/>
  <c r="O22" i="24"/>
  <c r="O23" i="24"/>
  <c r="O24" i="24"/>
  <c r="O25" i="24"/>
  <c r="O26" i="24"/>
  <c r="O3" i="24"/>
  <c r="E5" i="25"/>
  <c r="N29" i="24"/>
  <c r="N32" i="24"/>
  <c r="N39" i="24"/>
  <c r="N40" i="24"/>
  <c r="N42" i="24"/>
  <c r="N52" i="24"/>
  <c r="N53" i="24"/>
  <c r="N54" i="24"/>
  <c r="N55" i="24"/>
  <c r="N56" i="24"/>
  <c r="N59" i="24"/>
  <c r="N60" i="24"/>
  <c r="N67" i="24"/>
  <c r="N68" i="24"/>
  <c r="N71" i="24"/>
  <c r="N72" i="24"/>
  <c r="N74" i="24"/>
  <c r="N77" i="24"/>
  <c r="N79" i="24"/>
  <c r="N80" i="24"/>
  <c r="N82" i="24"/>
  <c r="N84" i="24"/>
  <c r="N86" i="24"/>
  <c r="N88" i="24"/>
  <c r="N90" i="24"/>
  <c r="N92" i="24"/>
  <c r="N94" i="24"/>
  <c r="N95" i="24"/>
  <c r="N96" i="24"/>
  <c r="N97" i="24"/>
  <c r="N98" i="24"/>
  <c r="N100" i="24"/>
  <c r="N102" i="24"/>
  <c r="N104" i="24"/>
  <c r="N106" i="24"/>
  <c r="N109" i="24"/>
  <c r="N110" i="24"/>
  <c r="N111" i="24"/>
  <c r="N112" i="24"/>
  <c r="N113" i="24"/>
  <c r="N114" i="24"/>
  <c r="N115" i="24"/>
  <c r="N117" i="24"/>
  <c r="N118" i="24"/>
  <c r="N119" i="24"/>
  <c r="N120" i="24"/>
  <c r="N121" i="24"/>
  <c r="N122" i="24"/>
  <c r="N123" i="24"/>
  <c r="N124" i="24"/>
  <c r="N125" i="24"/>
  <c r="N126" i="24"/>
  <c r="N127" i="24"/>
  <c r="N128" i="24"/>
  <c r="N129" i="24"/>
  <c r="N130" i="24"/>
  <c r="N131" i="24"/>
  <c r="N132" i="24"/>
  <c r="N133" i="24"/>
  <c r="N134" i="24"/>
  <c r="N135" i="24"/>
  <c r="N136" i="24"/>
  <c r="N137" i="24"/>
  <c r="N138" i="24"/>
  <c r="N145" i="24"/>
  <c r="N149" i="24"/>
  <c r="N153" i="24"/>
  <c r="N155" i="24"/>
  <c r="N157" i="24"/>
  <c r="N159" i="24"/>
  <c r="N161" i="24"/>
  <c r="N163" i="24"/>
  <c r="N164" i="24"/>
  <c r="N165" i="24"/>
  <c r="N166" i="24"/>
  <c r="N167" i="24"/>
  <c r="N168" i="24"/>
  <c r="N170" i="24"/>
  <c r="N172" i="24"/>
  <c r="N175" i="24"/>
  <c r="N177" i="24"/>
  <c r="N179" i="24"/>
  <c r="N181" i="24"/>
  <c r="N182" i="24"/>
  <c r="N184" i="24"/>
  <c r="N185" i="24"/>
  <c r="M27" i="24"/>
  <c r="N27" i="24" s="1"/>
  <c r="M28" i="24"/>
  <c r="M29" i="24"/>
  <c r="M30" i="24"/>
  <c r="N30" i="24" s="1"/>
  <c r="M31" i="24"/>
  <c r="M32" i="24"/>
  <c r="M33" i="24"/>
  <c r="N33" i="24" s="1"/>
  <c r="M34" i="24"/>
  <c r="N34" i="24" s="1"/>
  <c r="M35" i="24"/>
  <c r="N35" i="24" s="1"/>
  <c r="M36" i="24"/>
  <c r="N36" i="24" s="1"/>
  <c r="M37" i="24"/>
  <c r="N37" i="24" s="1"/>
  <c r="M38" i="24"/>
  <c r="M39" i="24"/>
  <c r="M40" i="24"/>
  <c r="M41" i="24"/>
  <c r="M42" i="24"/>
  <c r="M43" i="24"/>
  <c r="N43" i="24" s="1"/>
  <c r="M44" i="24"/>
  <c r="N44" i="24" s="1"/>
  <c r="M45" i="24"/>
  <c r="N45" i="24" s="1"/>
  <c r="M46" i="24"/>
  <c r="N46" i="24" s="1"/>
  <c r="M47" i="24"/>
  <c r="N47" i="24" s="1"/>
  <c r="M48" i="24"/>
  <c r="M49" i="24"/>
  <c r="M50" i="24"/>
  <c r="N50" i="24" s="1"/>
  <c r="M51" i="24"/>
  <c r="M52" i="24"/>
  <c r="M53" i="24"/>
  <c r="M54" i="24"/>
  <c r="M55" i="24"/>
  <c r="M56" i="24"/>
  <c r="M57" i="24"/>
  <c r="N57" i="24" s="1"/>
  <c r="M58" i="24"/>
  <c r="M59" i="24"/>
  <c r="M60" i="24"/>
  <c r="M61" i="24"/>
  <c r="N61" i="24" s="1"/>
  <c r="M62" i="24"/>
  <c r="N62" i="24" s="1"/>
  <c r="M63" i="24"/>
  <c r="N63" i="24" s="1"/>
  <c r="M64" i="24"/>
  <c r="N64" i="24" s="1"/>
  <c r="M65" i="24"/>
  <c r="N65" i="24" s="1"/>
  <c r="M66" i="24"/>
  <c r="M67" i="24"/>
  <c r="M68" i="24"/>
  <c r="M69" i="24"/>
  <c r="N69" i="24" s="1"/>
  <c r="M70" i="24"/>
  <c r="M71" i="24"/>
  <c r="M72" i="24"/>
  <c r="M73" i="24"/>
  <c r="N73" i="24" s="1"/>
  <c r="M74" i="24"/>
  <c r="M75" i="24"/>
  <c r="N75" i="24" s="1"/>
  <c r="M76" i="24"/>
  <c r="M77" i="24"/>
  <c r="M78" i="24"/>
  <c r="M79" i="24"/>
  <c r="M80" i="24"/>
  <c r="M81" i="24"/>
  <c r="M82" i="24"/>
  <c r="M83" i="24"/>
  <c r="M84" i="24"/>
  <c r="M85" i="24"/>
  <c r="M86" i="24"/>
  <c r="M87" i="24"/>
  <c r="M88" i="24"/>
  <c r="M89" i="24"/>
  <c r="M90" i="24"/>
  <c r="M91" i="24"/>
  <c r="M92" i="24"/>
  <c r="M93" i="24"/>
  <c r="M94" i="24"/>
  <c r="M95" i="24"/>
  <c r="M96" i="24"/>
  <c r="M97" i="24"/>
  <c r="M98" i="24"/>
  <c r="M99" i="24"/>
  <c r="M100" i="24"/>
  <c r="M101" i="24"/>
  <c r="M102" i="24"/>
  <c r="M103" i="24"/>
  <c r="M104" i="24"/>
  <c r="M105" i="24"/>
  <c r="M106" i="24"/>
  <c r="M107" i="24"/>
  <c r="N107" i="24" s="1"/>
  <c r="M108" i="24"/>
  <c r="M109" i="24"/>
  <c r="M110" i="24"/>
  <c r="M111" i="24"/>
  <c r="M112" i="24"/>
  <c r="M113" i="24"/>
  <c r="M114" i="24"/>
  <c r="M115" i="24"/>
  <c r="M116" i="24"/>
  <c r="M117" i="24"/>
  <c r="M118" i="24"/>
  <c r="M119" i="24"/>
  <c r="M120" i="24"/>
  <c r="M121" i="24"/>
  <c r="M122" i="24"/>
  <c r="M123" i="24"/>
  <c r="M124" i="24"/>
  <c r="M125" i="24"/>
  <c r="M126" i="24"/>
  <c r="M127" i="24"/>
  <c r="M128" i="24"/>
  <c r="M129" i="24"/>
  <c r="M130" i="24"/>
  <c r="M131" i="24"/>
  <c r="M132" i="24"/>
  <c r="M133" i="24"/>
  <c r="M134" i="24"/>
  <c r="M135" i="24"/>
  <c r="M136" i="24"/>
  <c r="M137" i="24"/>
  <c r="M138" i="24"/>
  <c r="M139" i="24"/>
  <c r="N139" i="24" s="1"/>
  <c r="M140" i="24"/>
  <c r="N140" i="24" s="1"/>
  <c r="M141" i="24"/>
  <c r="N141" i="24" s="1"/>
  <c r="M142" i="24"/>
  <c r="N142" i="24" s="1"/>
  <c r="M143" i="24"/>
  <c r="N143" i="24" s="1"/>
  <c r="M144" i="24"/>
  <c r="M145" i="24"/>
  <c r="M146" i="24"/>
  <c r="N146" i="24" s="1"/>
  <c r="M147" i="24"/>
  <c r="N147" i="24" s="1"/>
  <c r="M148" i="24"/>
  <c r="M149" i="24"/>
  <c r="M150" i="24"/>
  <c r="N150" i="24" s="1"/>
  <c r="M151" i="24"/>
  <c r="N151" i="24" s="1"/>
  <c r="M152" i="24"/>
  <c r="M153" i="24"/>
  <c r="M154" i="24"/>
  <c r="M155" i="24"/>
  <c r="M156" i="24"/>
  <c r="M157" i="24"/>
  <c r="M158" i="24"/>
  <c r="M159" i="24"/>
  <c r="M160" i="24"/>
  <c r="M161" i="24"/>
  <c r="M162" i="24"/>
  <c r="M163" i="24"/>
  <c r="M164" i="24"/>
  <c r="M165" i="24"/>
  <c r="M166" i="24"/>
  <c r="M167" i="24"/>
  <c r="M168" i="24"/>
  <c r="M169" i="24"/>
  <c r="M170" i="24"/>
  <c r="M171" i="24"/>
  <c r="M172" i="24"/>
  <c r="M173" i="24"/>
  <c r="N173" i="24" s="1"/>
  <c r="M174" i="24"/>
  <c r="M175" i="24"/>
  <c r="M176" i="24"/>
  <c r="M177" i="24"/>
  <c r="M178" i="24"/>
  <c r="M179" i="24"/>
  <c r="M180" i="24"/>
  <c r="M181" i="24"/>
  <c r="M182" i="24"/>
  <c r="M183" i="24"/>
  <c r="N183" i="24" s="1"/>
  <c r="M184" i="24"/>
  <c r="M185" i="24"/>
  <c r="M186" i="24"/>
  <c r="N186" i="24" s="1"/>
  <c r="M187" i="24"/>
  <c r="N187" i="24" s="1"/>
  <c r="M188" i="24"/>
  <c r="N188" i="24" s="1"/>
  <c r="M189" i="24"/>
  <c r="N189" i="24" s="1"/>
  <c r="M190" i="24"/>
  <c r="N190" i="24" s="1"/>
  <c r="M191" i="24"/>
  <c r="N191" i="24" s="1"/>
  <c r="M192" i="24"/>
  <c r="N192" i="24" s="1"/>
  <c r="M193" i="24"/>
  <c r="N193" i="24" s="1"/>
  <c r="M194" i="24"/>
  <c r="N194" i="24" s="1"/>
  <c r="M195" i="24"/>
  <c r="N195" i="24" s="1"/>
  <c r="M196" i="24"/>
  <c r="N196" i="24" s="1"/>
  <c r="M197" i="24"/>
  <c r="N197" i="24" s="1"/>
  <c r="L29" i="24"/>
  <c r="L32" i="24"/>
  <c r="L39" i="24"/>
  <c r="L40" i="24"/>
  <c r="L42" i="24"/>
  <c r="L52" i="24"/>
  <c r="L53" i="24"/>
  <c r="L54" i="24"/>
  <c r="L55" i="24"/>
  <c r="L56" i="24"/>
  <c r="L59" i="24"/>
  <c r="L60" i="24"/>
  <c r="L67" i="24"/>
  <c r="L68" i="24"/>
  <c r="L71" i="24"/>
  <c r="L72" i="24"/>
  <c r="L74" i="24"/>
  <c r="L77" i="24"/>
  <c r="L79" i="24"/>
  <c r="L80" i="24"/>
  <c r="L82" i="24"/>
  <c r="L84" i="24"/>
  <c r="L86" i="24"/>
  <c r="L88" i="24"/>
  <c r="L90" i="24"/>
  <c r="L92" i="24"/>
  <c r="L94" i="24"/>
  <c r="L95" i="24"/>
  <c r="L96" i="24"/>
  <c r="L97" i="24"/>
  <c r="L98" i="24"/>
  <c r="L100" i="24"/>
  <c r="L102" i="24"/>
  <c r="L104" i="24"/>
  <c r="L106" i="24"/>
  <c r="L109" i="24"/>
  <c r="L110" i="24"/>
  <c r="L111" i="24"/>
  <c r="L112" i="24"/>
  <c r="L113" i="24"/>
  <c r="L114" i="24"/>
  <c r="L115" i="24"/>
  <c r="L117" i="24"/>
  <c r="L118" i="24"/>
  <c r="L119" i="24"/>
  <c r="L120" i="24"/>
  <c r="L121" i="24"/>
  <c r="L122" i="24"/>
  <c r="L123" i="24"/>
  <c r="L124" i="24"/>
  <c r="L125" i="24"/>
  <c r="L126" i="24"/>
  <c r="L127" i="24"/>
  <c r="L128" i="24"/>
  <c r="L129" i="24"/>
  <c r="L130" i="24"/>
  <c r="L131" i="24"/>
  <c r="L132" i="24"/>
  <c r="L133" i="24"/>
  <c r="L134" i="24"/>
  <c r="L135" i="24"/>
  <c r="L136" i="24"/>
  <c r="L137" i="24"/>
  <c r="L138" i="24"/>
  <c r="L145" i="24"/>
  <c r="L149" i="24"/>
  <c r="L153" i="24"/>
  <c r="L155" i="24"/>
  <c r="L157" i="24"/>
  <c r="L159" i="24"/>
  <c r="L161" i="24"/>
  <c r="L163" i="24"/>
  <c r="L164" i="24"/>
  <c r="L165" i="24"/>
  <c r="L166" i="24"/>
  <c r="L167" i="24"/>
  <c r="L168" i="24"/>
  <c r="L170" i="24"/>
  <c r="L172" i="24"/>
  <c r="L175" i="24"/>
  <c r="L177" i="24"/>
  <c r="L179" i="24"/>
  <c r="L181" i="24"/>
  <c r="L182" i="24"/>
  <c r="L184" i="24"/>
  <c r="L185" i="24"/>
  <c r="J29" i="24"/>
  <c r="J32" i="24"/>
  <c r="J39" i="24"/>
  <c r="J40" i="24"/>
  <c r="J42" i="24"/>
  <c r="J52" i="24"/>
  <c r="J53" i="24"/>
  <c r="J54" i="24"/>
  <c r="J55" i="24"/>
  <c r="J56" i="24"/>
  <c r="J59" i="24"/>
  <c r="J60" i="24"/>
  <c r="J67" i="24"/>
  <c r="J68" i="24"/>
  <c r="J71" i="24"/>
  <c r="J72" i="24"/>
  <c r="J74" i="24"/>
  <c r="J77" i="24"/>
  <c r="J79" i="24"/>
  <c r="J80" i="24"/>
  <c r="J82" i="24"/>
  <c r="J84" i="24"/>
  <c r="J86" i="24"/>
  <c r="J88" i="24"/>
  <c r="J90" i="24"/>
  <c r="J92" i="24"/>
  <c r="J94" i="24"/>
  <c r="J95" i="24"/>
  <c r="J96" i="24"/>
  <c r="J97" i="24"/>
  <c r="J98" i="24"/>
  <c r="J100" i="24"/>
  <c r="J102" i="24"/>
  <c r="J104" i="24"/>
  <c r="J106" i="24"/>
  <c r="J109" i="24"/>
  <c r="J110" i="24"/>
  <c r="J111" i="24"/>
  <c r="J112" i="24"/>
  <c r="J113" i="24"/>
  <c r="J114" i="24"/>
  <c r="J115" i="24"/>
  <c r="J117" i="24"/>
  <c r="J118" i="24"/>
  <c r="J119" i="24"/>
  <c r="J120" i="24"/>
  <c r="J121" i="24"/>
  <c r="J122" i="24"/>
  <c r="J123" i="24"/>
  <c r="J124" i="24"/>
  <c r="J125" i="24"/>
  <c r="J126" i="24"/>
  <c r="J127" i="24"/>
  <c r="J128" i="24"/>
  <c r="J129" i="24"/>
  <c r="J130" i="24"/>
  <c r="J131" i="24"/>
  <c r="J132" i="24"/>
  <c r="J133" i="24"/>
  <c r="J134" i="24"/>
  <c r="J135" i="24"/>
  <c r="J136" i="24"/>
  <c r="J137" i="24"/>
  <c r="J138" i="24"/>
  <c r="J145" i="24"/>
  <c r="J149" i="24"/>
  <c r="J153" i="24"/>
  <c r="J155" i="24"/>
  <c r="J157" i="24"/>
  <c r="J159" i="24"/>
  <c r="J161" i="24"/>
  <c r="J163" i="24"/>
  <c r="J164" i="24"/>
  <c r="J165" i="24"/>
  <c r="J166" i="24"/>
  <c r="J167" i="24"/>
  <c r="J168" i="24"/>
  <c r="J170" i="24"/>
  <c r="J172" i="24"/>
  <c r="J175" i="24"/>
  <c r="J177" i="24"/>
  <c r="J179" i="24"/>
  <c r="J181" i="24"/>
  <c r="J182" i="24"/>
  <c r="J184" i="24"/>
  <c r="J185" i="24"/>
  <c r="K27" i="24"/>
  <c r="L27" i="24" s="1"/>
  <c r="K28" i="24"/>
  <c r="K29" i="24"/>
  <c r="K30" i="24"/>
  <c r="K31" i="24"/>
  <c r="K32" i="24"/>
  <c r="K33" i="24"/>
  <c r="K34" i="24"/>
  <c r="K35" i="24"/>
  <c r="L35" i="24" s="1"/>
  <c r="K36" i="24"/>
  <c r="L36" i="24" s="1"/>
  <c r="K37" i="24"/>
  <c r="K38" i="24"/>
  <c r="K39" i="24"/>
  <c r="K40" i="24"/>
  <c r="K41" i="24"/>
  <c r="K42" i="24"/>
  <c r="K43" i="24"/>
  <c r="L43" i="24" s="1"/>
  <c r="K44" i="24"/>
  <c r="L44" i="24" s="1"/>
  <c r="K45" i="24"/>
  <c r="L45" i="24" s="1"/>
  <c r="K46" i="24"/>
  <c r="K47" i="24"/>
  <c r="K48" i="24"/>
  <c r="K49" i="24"/>
  <c r="K50" i="24"/>
  <c r="L50" i="24" s="1"/>
  <c r="K51" i="24"/>
  <c r="K52" i="24"/>
  <c r="K53" i="24"/>
  <c r="K54" i="24"/>
  <c r="K55" i="24"/>
  <c r="K56" i="24"/>
  <c r="K57" i="24"/>
  <c r="L57" i="24" s="1"/>
  <c r="K58" i="24"/>
  <c r="K59" i="24"/>
  <c r="K60" i="24"/>
  <c r="K61" i="24"/>
  <c r="K62" i="24"/>
  <c r="K63" i="24"/>
  <c r="K64" i="24"/>
  <c r="K65" i="24"/>
  <c r="L65" i="24" s="1"/>
  <c r="K66" i="24"/>
  <c r="K67" i="24"/>
  <c r="K68" i="24"/>
  <c r="K69" i="24"/>
  <c r="K70" i="24"/>
  <c r="K71" i="24"/>
  <c r="K72" i="24"/>
  <c r="K73" i="24"/>
  <c r="L73" i="24" s="1"/>
  <c r="K74" i="24"/>
  <c r="K75" i="24"/>
  <c r="K76" i="24"/>
  <c r="K77" i="24"/>
  <c r="K78" i="24"/>
  <c r="K79" i="24"/>
  <c r="K80" i="24"/>
  <c r="K81" i="24"/>
  <c r="K82" i="24"/>
  <c r="K83" i="24"/>
  <c r="K84" i="24"/>
  <c r="K85" i="24"/>
  <c r="K86" i="24"/>
  <c r="K87" i="24"/>
  <c r="K88" i="24"/>
  <c r="K89" i="24"/>
  <c r="K90" i="24"/>
  <c r="K91" i="24"/>
  <c r="K92" i="24"/>
  <c r="K93" i="24"/>
  <c r="K94" i="24"/>
  <c r="K95" i="24"/>
  <c r="K96" i="24"/>
  <c r="K97" i="24"/>
  <c r="K98" i="24"/>
  <c r="K99" i="24"/>
  <c r="K100" i="24"/>
  <c r="K101" i="24"/>
  <c r="K102" i="24"/>
  <c r="K103" i="24"/>
  <c r="K104" i="24"/>
  <c r="K105" i="24"/>
  <c r="K106" i="24"/>
  <c r="K107" i="24"/>
  <c r="K108" i="24"/>
  <c r="K109" i="24"/>
  <c r="K110" i="24"/>
  <c r="K111" i="24"/>
  <c r="K112" i="24"/>
  <c r="K113" i="24"/>
  <c r="K114" i="24"/>
  <c r="K115" i="24"/>
  <c r="K116" i="24"/>
  <c r="K117" i="24"/>
  <c r="K118" i="24"/>
  <c r="K119" i="24"/>
  <c r="K120" i="24"/>
  <c r="K121" i="24"/>
  <c r="K122" i="24"/>
  <c r="K123" i="24"/>
  <c r="K124" i="24"/>
  <c r="K125" i="24"/>
  <c r="K126" i="24"/>
  <c r="K127" i="24"/>
  <c r="K128" i="24"/>
  <c r="K129" i="24"/>
  <c r="K130" i="24"/>
  <c r="K131" i="24"/>
  <c r="K132" i="24"/>
  <c r="K133" i="24"/>
  <c r="K134" i="24"/>
  <c r="K135" i="24"/>
  <c r="K136" i="24"/>
  <c r="K137" i="24"/>
  <c r="K138" i="24"/>
  <c r="K139" i="24"/>
  <c r="K140" i="24"/>
  <c r="K141" i="24"/>
  <c r="K142" i="24"/>
  <c r="K143" i="24"/>
  <c r="K144" i="24"/>
  <c r="K145" i="24"/>
  <c r="K146" i="24"/>
  <c r="L146" i="24" s="1"/>
  <c r="K147" i="24"/>
  <c r="K148" i="24"/>
  <c r="K149" i="24"/>
  <c r="K150" i="24"/>
  <c r="K151" i="24"/>
  <c r="K152" i="24"/>
  <c r="K153" i="24"/>
  <c r="K154" i="24"/>
  <c r="K155" i="24"/>
  <c r="K156" i="24"/>
  <c r="K157" i="24"/>
  <c r="K158" i="24"/>
  <c r="K159" i="24"/>
  <c r="K160" i="24"/>
  <c r="K161" i="24"/>
  <c r="K162" i="24"/>
  <c r="K163" i="24"/>
  <c r="K164" i="24"/>
  <c r="K165" i="24"/>
  <c r="K166" i="24"/>
  <c r="K167" i="24"/>
  <c r="K168" i="24"/>
  <c r="K169" i="24"/>
  <c r="K170" i="24"/>
  <c r="K171" i="24"/>
  <c r="K172" i="24"/>
  <c r="K173" i="24"/>
  <c r="K174" i="24"/>
  <c r="K175" i="24"/>
  <c r="K176" i="24"/>
  <c r="K177" i="24"/>
  <c r="K178" i="24"/>
  <c r="K179" i="24"/>
  <c r="K180" i="24"/>
  <c r="K181" i="24"/>
  <c r="K182" i="24"/>
  <c r="K183" i="24"/>
  <c r="K184" i="24"/>
  <c r="K185" i="24"/>
  <c r="K186" i="24"/>
  <c r="L186" i="24" s="1"/>
  <c r="K187" i="24"/>
  <c r="K188" i="24"/>
  <c r="K189" i="24"/>
  <c r="K190" i="24"/>
  <c r="K191" i="24"/>
  <c r="K192" i="24"/>
  <c r="K193" i="24"/>
  <c r="L193" i="24" s="1"/>
  <c r="K194" i="24"/>
  <c r="L194" i="24" s="1"/>
  <c r="K195" i="24"/>
  <c r="K196" i="24"/>
  <c r="K197" i="24"/>
  <c r="I27" i="24"/>
  <c r="J27" i="24" s="1"/>
  <c r="I28" i="24"/>
  <c r="I29" i="24"/>
  <c r="I30" i="24"/>
  <c r="J30" i="24" s="1"/>
  <c r="I31" i="24"/>
  <c r="I32" i="24"/>
  <c r="I33" i="24"/>
  <c r="J33" i="24" s="1"/>
  <c r="I34" i="24"/>
  <c r="J34" i="24" s="1"/>
  <c r="I35" i="24"/>
  <c r="J35" i="24" s="1"/>
  <c r="I36" i="24"/>
  <c r="J36" i="24" s="1"/>
  <c r="I37" i="24"/>
  <c r="J37" i="24" s="1"/>
  <c r="I38" i="24"/>
  <c r="I39" i="24"/>
  <c r="I40" i="24"/>
  <c r="I41" i="24"/>
  <c r="I42" i="24"/>
  <c r="I43" i="24"/>
  <c r="J43" i="24" s="1"/>
  <c r="I44" i="24"/>
  <c r="J44" i="24" s="1"/>
  <c r="I45" i="24"/>
  <c r="J45" i="24" s="1"/>
  <c r="I46" i="24"/>
  <c r="J46" i="24" s="1"/>
  <c r="I47" i="24"/>
  <c r="J47" i="24" s="1"/>
  <c r="I48" i="24"/>
  <c r="I49" i="24"/>
  <c r="I50" i="24"/>
  <c r="J50" i="24" s="1"/>
  <c r="I51" i="24"/>
  <c r="I52" i="24"/>
  <c r="I53" i="24"/>
  <c r="I54" i="24"/>
  <c r="I55" i="24"/>
  <c r="I56" i="24"/>
  <c r="I57" i="24"/>
  <c r="J57" i="24" s="1"/>
  <c r="I58" i="24"/>
  <c r="I59" i="24"/>
  <c r="I60" i="24"/>
  <c r="I61" i="24"/>
  <c r="J61" i="24" s="1"/>
  <c r="I62" i="24"/>
  <c r="J62" i="24" s="1"/>
  <c r="I63" i="24"/>
  <c r="J63" i="24" s="1"/>
  <c r="I64" i="24"/>
  <c r="J64" i="24" s="1"/>
  <c r="I65" i="24"/>
  <c r="J65" i="24" s="1"/>
  <c r="I66" i="24"/>
  <c r="I67" i="24"/>
  <c r="I68" i="24"/>
  <c r="I69" i="24"/>
  <c r="J69" i="24" s="1"/>
  <c r="I70" i="24"/>
  <c r="I71" i="24"/>
  <c r="I72" i="24"/>
  <c r="I73" i="24"/>
  <c r="J73" i="24" s="1"/>
  <c r="I74" i="24"/>
  <c r="I75" i="24"/>
  <c r="J75" i="24" s="1"/>
  <c r="I76" i="24"/>
  <c r="I77" i="24"/>
  <c r="I78" i="24"/>
  <c r="I79" i="24"/>
  <c r="I80" i="24"/>
  <c r="I81" i="24"/>
  <c r="I82" i="24"/>
  <c r="I83" i="24"/>
  <c r="I84" i="24"/>
  <c r="I85" i="24"/>
  <c r="I86" i="24"/>
  <c r="I87" i="24"/>
  <c r="I88" i="24"/>
  <c r="I89" i="24"/>
  <c r="I90" i="24"/>
  <c r="I91" i="24"/>
  <c r="I92" i="24"/>
  <c r="I93" i="24"/>
  <c r="I94" i="24"/>
  <c r="I95" i="24"/>
  <c r="I96" i="24"/>
  <c r="I97" i="24"/>
  <c r="I98" i="24"/>
  <c r="I99" i="24"/>
  <c r="I100" i="24"/>
  <c r="I101" i="24"/>
  <c r="I102" i="24"/>
  <c r="I103" i="24"/>
  <c r="I104" i="24"/>
  <c r="I105" i="24"/>
  <c r="I106" i="24"/>
  <c r="I107" i="24"/>
  <c r="J107" i="24" s="1"/>
  <c r="I108" i="24"/>
  <c r="I109" i="24"/>
  <c r="I110" i="24"/>
  <c r="I111" i="24"/>
  <c r="I112" i="24"/>
  <c r="I113" i="24"/>
  <c r="I114" i="24"/>
  <c r="I115" i="24"/>
  <c r="I116" i="24"/>
  <c r="I117" i="24"/>
  <c r="I118" i="24"/>
  <c r="I119" i="24"/>
  <c r="I120" i="24"/>
  <c r="I121" i="24"/>
  <c r="I122" i="24"/>
  <c r="I123" i="24"/>
  <c r="I124" i="24"/>
  <c r="I125" i="24"/>
  <c r="I126" i="24"/>
  <c r="I127" i="24"/>
  <c r="I128" i="24"/>
  <c r="I129" i="24"/>
  <c r="I130" i="24"/>
  <c r="I131" i="24"/>
  <c r="I132" i="24"/>
  <c r="I133" i="24"/>
  <c r="I134" i="24"/>
  <c r="I135" i="24"/>
  <c r="I136" i="24"/>
  <c r="I137" i="24"/>
  <c r="I138" i="24"/>
  <c r="I139" i="24"/>
  <c r="J139" i="24" s="1"/>
  <c r="I140" i="24"/>
  <c r="J140" i="24" s="1"/>
  <c r="I141" i="24"/>
  <c r="J141" i="24" s="1"/>
  <c r="I142" i="24"/>
  <c r="J142" i="24" s="1"/>
  <c r="I143" i="24"/>
  <c r="J143" i="24" s="1"/>
  <c r="I144" i="24"/>
  <c r="I145" i="24"/>
  <c r="I146" i="24"/>
  <c r="J146" i="24" s="1"/>
  <c r="I147" i="24"/>
  <c r="J147" i="24" s="1"/>
  <c r="I148" i="24"/>
  <c r="I149" i="24"/>
  <c r="I150" i="24"/>
  <c r="J150" i="24" s="1"/>
  <c r="I151" i="24"/>
  <c r="J151" i="24" s="1"/>
  <c r="I152" i="24"/>
  <c r="I153" i="24"/>
  <c r="I154" i="24"/>
  <c r="I155" i="24"/>
  <c r="I156" i="24"/>
  <c r="I157" i="24"/>
  <c r="I158" i="24"/>
  <c r="I159" i="24"/>
  <c r="I160" i="24"/>
  <c r="I161" i="24"/>
  <c r="I162" i="24"/>
  <c r="I163" i="24"/>
  <c r="I164" i="24"/>
  <c r="I165" i="24"/>
  <c r="I166" i="24"/>
  <c r="I167" i="24"/>
  <c r="I168" i="24"/>
  <c r="I169" i="24"/>
  <c r="I170" i="24"/>
  <c r="I171" i="24"/>
  <c r="I172" i="24"/>
  <c r="I173" i="24"/>
  <c r="J173" i="24" s="1"/>
  <c r="I174" i="24"/>
  <c r="I175" i="24"/>
  <c r="I176" i="24"/>
  <c r="I177" i="24"/>
  <c r="I178" i="24"/>
  <c r="I179" i="24"/>
  <c r="I180" i="24"/>
  <c r="I181" i="24"/>
  <c r="I182" i="24"/>
  <c r="I183" i="24"/>
  <c r="J183" i="24" s="1"/>
  <c r="I184" i="24"/>
  <c r="I185" i="24"/>
  <c r="I186" i="24"/>
  <c r="J186" i="24" s="1"/>
  <c r="I187" i="24"/>
  <c r="J187" i="24" s="1"/>
  <c r="I188" i="24"/>
  <c r="J188" i="24" s="1"/>
  <c r="I189" i="24"/>
  <c r="J189" i="24" s="1"/>
  <c r="I190" i="24"/>
  <c r="J190" i="24" s="1"/>
  <c r="I191" i="24"/>
  <c r="J191" i="24" s="1"/>
  <c r="I192" i="24"/>
  <c r="J192" i="24" s="1"/>
  <c r="I193" i="24"/>
  <c r="J193" i="24" s="1"/>
  <c r="I194" i="24"/>
  <c r="J194" i="24" s="1"/>
  <c r="I195" i="24"/>
  <c r="J195" i="24" s="1"/>
  <c r="I196" i="24"/>
  <c r="J196" i="24" s="1"/>
  <c r="I197" i="24"/>
  <c r="J197" i="24" s="1"/>
  <c r="N105" i="24" l="1"/>
  <c r="N169" i="24"/>
  <c r="N89" i="24"/>
  <c r="N81" i="24"/>
  <c r="N171" i="24"/>
  <c r="J105" i="24"/>
  <c r="L178" i="24"/>
  <c r="L162" i="24"/>
  <c r="L154" i="24"/>
  <c r="N103" i="24"/>
  <c r="N87" i="24"/>
  <c r="J93" i="24"/>
  <c r="J85" i="24"/>
  <c r="J101" i="24"/>
  <c r="J31" i="24"/>
  <c r="L66" i="24"/>
  <c r="L58" i="24"/>
  <c r="J103" i="24"/>
  <c r="B10" i="18"/>
  <c r="N99" i="24"/>
  <c r="N91" i="24"/>
  <c r="N83" i="24"/>
  <c r="N66" i="24"/>
  <c r="N101" i="24"/>
  <c r="N85" i="24"/>
  <c r="N31" i="24"/>
  <c r="N49" i="24"/>
  <c r="N41" i="24"/>
  <c r="N176" i="24"/>
  <c r="N160" i="24"/>
  <c r="N152" i="24"/>
  <c r="N144" i="24"/>
  <c r="N48" i="24"/>
  <c r="N174" i="24"/>
  <c r="N158" i="24"/>
  <c r="N78" i="24"/>
  <c r="N70" i="24"/>
  <c r="J171" i="24"/>
  <c r="N93" i="24"/>
  <c r="N180" i="24"/>
  <c r="N156" i="24"/>
  <c r="N148" i="24"/>
  <c r="N116" i="24"/>
  <c r="N108" i="24"/>
  <c r="N76" i="24"/>
  <c r="N38" i="24"/>
  <c r="N51" i="24"/>
  <c r="N178" i="24"/>
  <c r="N162" i="24"/>
  <c r="N154" i="24"/>
  <c r="N58" i="24"/>
  <c r="N28" i="24"/>
  <c r="J99" i="24"/>
  <c r="J91" i="24"/>
  <c r="J83" i="24"/>
  <c r="J154" i="24"/>
  <c r="J66" i="24"/>
  <c r="J58" i="24"/>
  <c r="J28" i="24"/>
  <c r="J178" i="24"/>
  <c r="J87" i="24"/>
  <c r="J41" i="24"/>
  <c r="J174" i="24"/>
  <c r="L28" i="24"/>
  <c r="J180" i="24"/>
  <c r="J156" i="24"/>
  <c r="J148" i="24"/>
  <c r="J116" i="24"/>
  <c r="J108" i="24"/>
  <c r="J76" i="24"/>
  <c r="J38" i="24"/>
  <c r="L169" i="24"/>
  <c r="L105" i="24"/>
  <c r="L89" i="24"/>
  <c r="L81" i="24"/>
  <c r="L49" i="24"/>
  <c r="J51" i="24"/>
  <c r="J162" i="24"/>
  <c r="J169" i="24"/>
  <c r="J89" i="24"/>
  <c r="J81" i="24"/>
  <c r="J49" i="24"/>
  <c r="J176" i="24"/>
  <c r="J160" i="24"/>
  <c r="J152" i="24"/>
  <c r="J144" i="24"/>
  <c r="J48" i="24"/>
  <c r="J158" i="24"/>
  <c r="J78" i="24"/>
  <c r="J70" i="24"/>
  <c r="L192" i="24"/>
  <c r="L176" i="24"/>
  <c r="L160" i="24"/>
  <c r="L152" i="24"/>
  <c r="L144" i="24"/>
  <c r="L64" i="24"/>
  <c r="L48" i="24"/>
  <c r="L34" i="24"/>
  <c r="L191" i="24"/>
  <c r="L183" i="24"/>
  <c r="L151" i="24"/>
  <c r="L143" i="24"/>
  <c r="L103" i="24"/>
  <c r="L87" i="24"/>
  <c r="L63" i="24"/>
  <c r="L47" i="24"/>
  <c r="L41" i="24"/>
  <c r="L33" i="24"/>
  <c r="L190" i="24"/>
  <c r="L174" i="24"/>
  <c r="L158" i="24"/>
  <c r="L150" i="24"/>
  <c r="L142" i="24"/>
  <c r="L78" i="24"/>
  <c r="L70" i="24"/>
  <c r="L62" i="24"/>
  <c r="L46" i="24"/>
  <c r="L197" i="24"/>
  <c r="L189" i="24"/>
  <c r="L173" i="24"/>
  <c r="L141" i="24"/>
  <c r="L101" i="24"/>
  <c r="L93" i="24"/>
  <c r="L85" i="24"/>
  <c r="L69" i="24"/>
  <c r="L61" i="24"/>
  <c r="L31" i="24"/>
  <c r="L196" i="24"/>
  <c r="L188" i="24"/>
  <c r="L180" i="24"/>
  <c r="L156" i="24"/>
  <c r="L148" i="24"/>
  <c r="L140" i="24"/>
  <c r="L116" i="24"/>
  <c r="L108" i="24"/>
  <c r="L76" i="24"/>
  <c r="L38" i="24"/>
  <c r="L30" i="24"/>
  <c r="L195" i="24"/>
  <c r="L187" i="24"/>
  <c r="L171" i="24"/>
  <c r="L147" i="24"/>
  <c r="L139" i="24"/>
  <c r="L107" i="24"/>
  <c r="L99" i="24"/>
  <c r="L91" i="24"/>
  <c r="L83" i="24"/>
  <c r="L75" i="24"/>
  <c r="L51" i="24"/>
  <c r="L37" i="24"/>
  <c r="D24" i="18" l="1"/>
  <c r="D25" i="18"/>
  <c r="D26" i="18"/>
  <c r="C29" i="19" l="1"/>
  <c r="C7" i="19" l="1"/>
  <c r="D34" i="21"/>
  <c r="B194" i="13"/>
  <c r="B195" i="13"/>
  <c r="B196" i="13"/>
  <c r="B197" i="13"/>
  <c r="B198" i="13"/>
  <c r="B199" i="13"/>
  <c r="B200" i="13"/>
  <c r="B201" i="13"/>
  <c r="B202" i="13"/>
  <c r="B203" i="13"/>
  <c r="B204" i="13"/>
  <c r="B205" i="13"/>
  <c r="B206" i="13"/>
  <c r="B9" i="13"/>
  <c r="B10" i="13"/>
  <c r="G4" i="24"/>
  <c r="G5" i="24"/>
  <c r="G6" i="24"/>
  <c r="G7" i="24"/>
  <c r="G8" i="24"/>
  <c r="G9" i="24"/>
  <c r="G10" i="24"/>
  <c r="G11" i="24"/>
  <c r="G12" i="24"/>
  <c r="G13" i="24"/>
  <c r="G14" i="24"/>
  <c r="G15" i="24"/>
  <c r="G16" i="24"/>
  <c r="G17" i="24"/>
  <c r="G18" i="24"/>
  <c r="G19" i="24"/>
  <c r="G20" i="24"/>
  <c r="G21" i="24"/>
  <c r="G22" i="24"/>
  <c r="G23" i="24"/>
  <c r="G24" i="24"/>
  <c r="G25" i="24"/>
  <c r="G26" i="24"/>
  <c r="G27" i="24"/>
  <c r="G28" i="24"/>
  <c r="G29" i="24"/>
  <c r="G30" i="24"/>
  <c r="G31" i="24"/>
  <c r="G32" i="24"/>
  <c r="G33" i="24"/>
  <c r="G34" i="24"/>
  <c r="G35" i="24"/>
  <c r="G36" i="24"/>
  <c r="G37" i="24"/>
  <c r="G38" i="24"/>
  <c r="G39" i="24"/>
  <c r="G40" i="24"/>
  <c r="G41" i="24"/>
  <c r="G42" i="24"/>
  <c r="G43" i="24"/>
  <c r="G44" i="24"/>
  <c r="G45" i="24"/>
  <c r="H45" i="24" s="1"/>
  <c r="G46" i="24"/>
  <c r="G47" i="24"/>
  <c r="G48" i="24"/>
  <c r="G49" i="24"/>
  <c r="G50" i="24"/>
  <c r="G51" i="24"/>
  <c r="G52" i="24"/>
  <c r="G53" i="24"/>
  <c r="G54" i="24"/>
  <c r="G55" i="24"/>
  <c r="G56" i="24"/>
  <c r="G57" i="24"/>
  <c r="G58" i="24"/>
  <c r="G59" i="24"/>
  <c r="G60" i="24"/>
  <c r="G61" i="24"/>
  <c r="G62" i="24"/>
  <c r="G63" i="24"/>
  <c r="G64" i="24"/>
  <c r="G65" i="24"/>
  <c r="G66" i="24"/>
  <c r="G67" i="24"/>
  <c r="G68" i="24"/>
  <c r="G69" i="24"/>
  <c r="G70" i="24"/>
  <c r="G71" i="24"/>
  <c r="G72" i="24"/>
  <c r="G73" i="24"/>
  <c r="G74" i="24"/>
  <c r="G75" i="24"/>
  <c r="G76" i="24"/>
  <c r="G77" i="24"/>
  <c r="G78" i="24"/>
  <c r="G79" i="24"/>
  <c r="G80" i="24"/>
  <c r="G81" i="24"/>
  <c r="G82" i="24"/>
  <c r="G83" i="24"/>
  <c r="G84" i="24"/>
  <c r="G85" i="24"/>
  <c r="G86" i="24"/>
  <c r="G87" i="24"/>
  <c r="G88" i="24"/>
  <c r="G89" i="24"/>
  <c r="G90" i="24"/>
  <c r="G91" i="24"/>
  <c r="G92" i="24"/>
  <c r="G93" i="24"/>
  <c r="G94" i="24"/>
  <c r="G95" i="24"/>
  <c r="G96" i="24"/>
  <c r="G97" i="24"/>
  <c r="G98" i="24"/>
  <c r="G99" i="24"/>
  <c r="G100" i="24"/>
  <c r="G101" i="24"/>
  <c r="G102" i="24"/>
  <c r="G103" i="24"/>
  <c r="G104" i="24"/>
  <c r="G105" i="24"/>
  <c r="G106" i="24"/>
  <c r="G107" i="24"/>
  <c r="G108" i="24"/>
  <c r="G109" i="24"/>
  <c r="G110" i="24"/>
  <c r="G111" i="24"/>
  <c r="G112" i="24"/>
  <c r="G113" i="24"/>
  <c r="G114" i="24"/>
  <c r="G115" i="24"/>
  <c r="G116" i="24"/>
  <c r="G117" i="24"/>
  <c r="G118" i="24"/>
  <c r="G119" i="24"/>
  <c r="G120" i="24"/>
  <c r="G121" i="24"/>
  <c r="G122" i="24"/>
  <c r="G123" i="24"/>
  <c r="G124" i="24"/>
  <c r="G125" i="24"/>
  <c r="G126" i="24"/>
  <c r="G127" i="24"/>
  <c r="G128" i="24"/>
  <c r="G129" i="24"/>
  <c r="G130" i="24"/>
  <c r="G131" i="24"/>
  <c r="G132" i="24"/>
  <c r="G133" i="24"/>
  <c r="G134" i="24"/>
  <c r="G135" i="24"/>
  <c r="G136" i="24"/>
  <c r="G137" i="24"/>
  <c r="G138" i="24"/>
  <c r="G139" i="24"/>
  <c r="G140" i="24"/>
  <c r="G141" i="24"/>
  <c r="G142" i="24"/>
  <c r="G143" i="24"/>
  <c r="G144" i="24"/>
  <c r="G145" i="24"/>
  <c r="G146" i="24"/>
  <c r="G147" i="24"/>
  <c r="G148" i="24"/>
  <c r="G149" i="24"/>
  <c r="G150" i="24"/>
  <c r="G151" i="24"/>
  <c r="G152" i="24"/>
  <c r="G153" i="24"/>
  <c r="G154" i="24"/>
  <c r="G155" i="24"/>
  <c r="G156" i="24"/>
  <c r="G157" i="24"/>
  <c r="G158" i="24"/>
  <c r="G159" i="24"/>
  <c r="G160" i="24"/>
  <c r="G161" i="24"/>
  <c r="G162" i="24"/>
  <c r="G163" i="24"/>
  <c r="G164" i="24"/>
  <c r="G165" i="24"/>
  <c r="G166" i="24"/>
  <c r="G167" i="24"/>
  <c r="G168" i="24"/>
  <c r="G169" i="24"/>
  <c r="G170" i="24"/>
  <c r="G171" i="24"/>
  <c r="G172" i="24"/>
  <c r="G173" i="24"/>
  <c r="G174" i="24"/>
  <c r="G175" i="24"/>
  <c r="G176" i="24"/>
  <c r="G177" i="24"/>
  <c r="G178" i="24"/>
  <c r="G179" i="24"/>
  <c r="G180" i="24"/>
  <c r="G181" i="24"/>
  <c r="G182" i="24"/>
  <c r="G183" i="24"/>
  <c r="G184" i="24"/>
  <c r="G185" i="24"/>
  <c r="G186" i="24"/>
  <c r="G187" i="24"/>
  <c r="G188" i="24"/>
  <c r="G189" i="24"/>
  <c r="G190" i="24"/>
  <c r="G191" i="24"/>
  <c r="G192" i="24"/>
  <c r="G193" i="24"/>
  <c r="G194" i="24"/>
  <c r="G195" i="24"/>
  <c r="G196" i="24"/>
  <c r="G197" i="24"/>
  <c r="G198" i="24"/>
  <c r="G199" i="24"/>
  <c r="G200" i="24"/>
  <c r="G201" i="24"/>
  <c r="G202" i="24"/>
  <c r="G203" i="24"/>
  <c r="G204" i="24"/>
  <c r="H29" i="24"/>
  <c r="H32" i="24"/>
  <c r="H39" i="24"/>
  <c r="H40" i="24"/>
  <c r="H42" i="24"/>
  <c r="H52" i="24"/>
  <c r="H53" i="24"/>
  <c r="H54" i="24"/>
  <c r="H55" i="24"/>
  <c r="H56" i="24"/>
  <c r="H59" i="24"/>
  <c r="H60" i="24"/>
  <c r="H67" i="24"/>
  <c r="H68" i="24"/>
  <c r="H71" i="24"/>
  <c r="H72" i="24"/>
  <c r="H74" i="24"/>
  <c r="H77" i="24"/>
  <c r="H79" i="24"/>
  <c r="H80" i="24"/>
  <c r="H82" i="24"/>
  <c r="H84" i="24"/>
  <c r="H86" i="24"/>
  <c r="H88" i="24"/>
  <c r="H90" i="24"/>
  <c r="H92" i="24"/>
  <c r="H94" i="24"/>
  <c r="H95" i="24"/>
  <c r="H96" i="24"/>
  <c r="H97" i="24"/>
  <c r="H98" i="24"/>
  <c r="H100" i="24"/>
  <c r="H102" i="24"/>
  <c r="H104" i="24"/>
  <c r="H106" i="24"/>
  <c r="H109" i="24"/>
  <c r="H110" i="24"/>
  <c r="H111" i="24"/>
  <c r="H112" i="24"/>
  <c r="H113" i="24"/>
  <c r="H114" i="24"/>
  <c r="H115" i="24"/>
  <c r="H117" i="24"/>
  <c r="H118" i="24"/>
  <c r="H119" i="24"/>
  <c r="H120" i="24"/>
  <c r="H121" i="24"/>
  <c r="H122" i="24"/>
  <c r="H123" i="24"/>
  <c r="H124" i="24"/>
  <c r="H125" i="24"/>
  <c r="H126" i="24"/>
  <c r="H127" i="24"/>
  <c r="H128" i="24"/>
  <c r="H129" i="24"/>
  <c r="H130" i="24"/>
  <c r="H131" i="24"/>
  <c r="H132" i="24"/>
  <c r="H133" i="24"/>
  <c r="H134" i="24"/>
  <c r="H135" i="24"/>
  <c r="H136" i="24"/>
  <c r="H137" i="24"/>
  <c r="H138" i="24"/>
  <c r="D22" i="21" l="1"/>
  <c r="D18" i="21"/>
  <c r="D30" i="21"/>
  <c r="D1" i="21"/>
  <c r="B11" i="18"/>
  <c r="D26" i="21"/>
  <c r="E26" i="21" s="1"/>
  <c r="E17" i="21"/>
  <c r="E8" i="25"/>
  <c r="E2" i="25" s="1"/>
  <c r="E7" i="25"/>
  <c r="E3" i="25" s="1"/>
  <c r="G5" i="25"/>
  <c r="B42" i="18" l="1"/>
  <c r="B24" i="18"/>
  <c r="C26" i="18"/>
  <c r="C25" i="18"/>
  <c r="C24" i="18"/>
  <c r="B26" i="18"/>
  <c r="B25" i="18"/>
  <c r="E22" i="21"/>
  <c r="D9" i="21"/>
  <c r="E9" i="21" s="1"/>
  <c r="E30" i="21"/>
  <c r="D13" i="21"/>
  <c r="E13" i="21" s="1"/>
  <c r="E18" i="21"/>
  <c r="D4" i="21"/>
  <c r="E4" i="21" s="1"/>
  <c r="E4" i="25"/>
  <c r="G4" i="25" s="1"/>
  <c r="G3" i="25"/>
  <c r="G2" i="25"/>
  <c r="G25" i="18" l="1"/>
  <c r="G24" i="18"/>
  <c r="F26" i="18"/>
  <c r="G26" i="18"/>
  <c r="F24" i="18"/>
  <c r="F25" i="18"/>
  <c r="A28" i="18"/>
  <c r="E24" i="18"/>
  <c r="E25" i="18"/>
  <c r="E26" i="18"/>
  <c r="E6" i="25"/>
  <c r="G3" i="24" l="1"/>
  <c r="H3" i="24" s="1"/>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129" i="13"/>
  <c r="B130" i="13"/>
  <c r="B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207" i="13"/>
  <c r="B208" i="13"/>
  <c r="B209" i="13"/>
  <c r="C5" i="19" l="1"/>
  <c r="C6" i="19" l="1"/>
  <c r="L16" i="18" l="1"/>
  <c r="K17" i="18"/>
  <c r="I17" i="18"/>
  <c r="K18" i="18"/>
  <c r="I18" i="18"/>
  <c r="B18" i="18"/>
  <c r="B16" i="18"/>
  <c r="C17" i="19" s="1"/>
  <c r="C16" i="18"/>
  <c r="C19" i="19"/>
  <c r="B17" i="18"/>
  <c r="C18" i="19" s="1"/>
  <c r="H153" i="24" l="1"/>
  <c r="H157" i="24"/>
  <c r="H200" i="24"/>
  <c r="D113" i="22" s="1"/>
  <c r="H161" i="24"/>
  <c r="H183" i="24"/>
  <c r="D98" i="22" s="1"/>
  <c r="H165" i="24"/>
  <c r="H201" i="24"/>
  <c r="D114" i="22" s="1"/>
  <c r="H176" i="24"/>
  <c r="H166" i="24"/>
  <c r="H168" i="24"/>
  <c r="H148" i="24"/>
  <c r="H182" i="24"/>
  <c r="H194" i="24"/>
  <c r="D107" i="22" s="1"/>
  <c r="H177" i="24"/>
  <c r="H169" i="24"/>
  <c r="H160" i="24"/>
  <c r="H175" i="24"/>
  <c r="H179" i="24"/>
  <c r="H171" i="24"/>
  <c r="H202" i="24"/>
  <c r="D115" i="22" s="1"/>
  <c r="H174" i="24"/>
  <c r="H151" i="24"/>
  <c r="D88" i="22" s="1"/>
  <c r="H197" i="24"/>
  <c r="D110" i="22" s="1"/>
  <c r="H178" i="24"/>
  <c r="H187" i="24"/>
  <c r="D100" i="22" s="1"/>
  <c r="H147" i="24"/>
  <c r="D78" i="22" s="1"/>
  <c r="H191" i="24"/>
  <c r="D104" i="22" s="1"/>
  <c r="H149" i="24"/>
  <c r="H188" i="24"/>
  <c r="D101" i="22" s="1"/>
  <c r="H167" i="24"/>
  <c r="H193" i="24"/>
  <c r="D106" i="22" s="1"/>
  <c r="H196" i="24"/>
  <c r="D109" i="22" s="1"/>
  <c r="H159" i="24"/>
  <c r="H163" i="24"/>
  <c r="H172" i="24"/>
  <c r="H150" i="24"/>
  <c r="D81" i="22" s="1"/>
  <c r="H158" i="24"/>
  <c r="H180" i="24"/>
  <c r="H155" i="24"/>
  <c r="H170" i="24"/>
  <c r="H192" i="24"/>
  <c r="D105" i="22" s="1"/>
  <c r="H203" i="24"/>
  <c r="D116" i="22" s="1"/>
  <c r="H164" i="24"/>
  <c r="H145" i="24"/>
  <c r="H185" i="24"/>
  <c r="H199" i="24"/>
  <c r="D112" i="22" s="1"/>
  <c r="H184" i="24"/>
  <c r="H198" i="24"/>
  <c r="D111" i="22" s="1"/>
  <c r="H181" i="24"/>
  <c r="H204" i="24"/>
  <c r="D117" i="22" s="1"/>
  <c r="H186" i="24"/>
  <c r="D99" i="22" s="1"/>
  <c r="H173" i="24"/>
  <c r="D58" i="22" s="1"/>
  <c r="H152" i="24"/>
  <c r="H162" i="24"/>
  <c r="H190" i="24"/>
  <c r="D103" i="22" s="1"/>
  <c r="H146" i="24"/>
  <c r="D76" i="22" s="1"/>
  <c r="H189" i="24"/>
  <c r="D102" i="22" s="1"/>
  <c r="H195" i="24"/>
  <c r="D108" i="22" s="1"/>
  <c r="H156" i="24"/>
  <c r="H12" i="24"/>
  <c r="D11" i="22" s="1"/>
  <c r="H63" i="24"/>
  <c r="D87" i="22" s="1"/>
  <c r="H13" i="24"/>
  <c r="D12" i="22" s="1"/>
  <c r="H64" i="24"/>
  <c r="D89" i="22" s="1"/>
  <c r="H14" i="24"/>
  <c r="D13" i="22" s="1"/>
  <c r="H65" i="24"/>
  <c r="D90" i="22" s="1"/>
  <c r="H15" i="24"/>
  <c r="D14" i="22" s="1"/>
  <c r="H66" i="24"/>
  <c r="D94" i="22" s="1"/>
  <c r="H16" i="24"/>
  <c r="D15" i="22" s="1"/>
  <c r="H69" i="24"/>
  <c r="D46" i="22" s="1"/>
  <c r="H17" i="24"/>
  <c r="D16" i="22" s="1"/>
  <c r="H73" i="24"/>
  <c r="D70" i="22" s="1"/>
  <c r="H18" i="24"/>
  <c r="D17" i="22" s="1"/>
  <c r="H75" i="24"/>
  <c r="D73" i="22" s="1"/>
  <c r="H19" i="24"/>
  <c r="D18" i="22" s="1"/>
  <c r="H81" i="24"/>
  <c r="D44" i="22" s="1"/>
  <c r="H31" i="24"/>
  <c r="D34" i="22" s="1"/>
  <c r="H70" i="24"/>
  <c r="D56" i="22" s="1"/>
  <c r="H154" i="24"/>
  <c r="H20" i="24"/>
  <c r="D19" i="22" s="1"/>
  <c r="H83" i="24"/>
  <c r="D51" i="22" s="1"/>
  <c r="H21" i="24"/>
  <c r="D20" i="22" s="1"/>
  <c r="H85" i="24"/>
  <c r="D53" i="22" s="1"/>
  <c r="H22" i="24"/>
  <c r="D21" i="22" s="1"/>
  <c r="H87" i="24"/>
  <c r="D54" i="22" s="1"/>
  <c r="H23" i="24"/>
  <c r="D22" i="22" s="1"/>
  <c r="H89" i="24"/>
  <c r="D61" i="22" s="1"/>
  <c r="H24" i="24"/>
  <c r="D23" i="22" s="1"/>
  <c r="H91" i="24"/>
  <c r="D62" i="22" s="1"/>
  <c r="H25" i="24"/>
  <c r="D24" i="22" s="1"/>
  <c r="H99" i="24"/>
  <c r="D85" i="22" s="1"/>
  <c r="H26" i="24"/>
  <c r="D25" i="22" s="1"/>
  <c r="H101" i="24"/>
  <c r="D86" i="22" s="1"/>
  <c r="H27" i="24"/>
  <c r="H103" i="24"/>
  <c r="D91" i="22" s="1"/>
  <c r="H78" i="24"/>
  <c r="D43" i="22" s="1"/>
  <c r="D64" i="22"/>
  <c r="D2" i="22"/>
  <c r="H30" i="24"/>
  <c r="D33" i="22" s="1"/>
  <c r="H105" i="24"/>
  <c r="D92" i="22" s="1"/>
  <c r="H33" i="24"/>
  <c r="D35" i="22" s="1"/>
  <c r="H107" i="24"/>
  <c r="D36" i="22" s="1"/>
  <c r="H34" i="24"/>
  <c r="D38" i="22" s="1"/>
  <c r="H139" i="24"/>
  <c r="D49" i="22" s="1"/>
  <c r="H35" i="24"/>
  <c r="D39" i="22" s="1"/>
  <c r="H140" i="24"/>
  <c r="D50" i="22" s="1"/>
  <c r="H36" i="24"/>
  <c r="D40" i="22" s="1"/>
  <c r="H141" i="24"/>
  <c r="D52" i="22" s="1"/>
  <c r="H37" i="24"/>
  <c r="D45" i="22" s="1"/>
  <c r="H142" i="24"/>
  <c r="D55" i="22" s="1"/>
  <c r="H38" i="24"/>
  <c r="D47" i="22" s="1"/>
  <c r="H143" i="24"/>
  <c r="D59" i="22" s="1"/>
  <c r="H43" i="24"/>
  <c r="D60" i="22" s="1"/>
  <c r="H41" i="24"/>
  <c r="H51" i="24"/>
  <c r="D75" i="22" s="1"/>
  <c r="H93" i="24"/>
  <c r="D74" i="22" s="1"/>
  <c r="H44" i="24"/>
  <c r="D63" i="22" s="1"/>
  <c r="H7" i="24"/>
  <c r="D6" i="22" s="1"/>
  <c r="H50" i="24"/>
  <c r="D72" i="22" s="1"/>
  <c r="H10" i="24"/>
  <c r="D9" i="22" s="1"/>
  <c r="H61" i="24"/>
  <c r="D82" i="22" s="1"/>
  <c r="H49" i="24"/>
  <c r="D71" i="22" s="1"/>
  <c r="H108" i="24"/>
  <c r="D37" i="22" s="1"/>
  <c r="H116" i="24"/>
  <c r="D42" i="22" s="1"/>
  <c r="H28" i="24"/>
  <c r="H5" i="24"/>
  <c r="D4" i="22" s="1"/>
  <c r="H46" i="24"/>
  <c r="D65" i="22" s="1"/>
  <c r="H8" i="24"/>
  <c r="D7" i="22" s="1"/>
  <c r="H9" i="24"/>
  <c r="D8" i="22" s="1"/>
  <c r="H58" i="24"/>
  <c r="D80" i="22" s="1"/>
  <c r="H76" i="24"/>
  <c r="D31" i="22" s="1"/>
  <c r="H4" i="24"/>
  <c r="D3" i="22" s="1"/>
  <c r="H6" i="24"/>
  <c r="D5" i="22" s="1"/>
  <c r="H47" i="24"/>
  <c r="D67" i="22" s="1"/>
  <c r="H57" i="24"/>
  <c r="D77" i="22" s="1"/>
  <c r="H11" i="24"/>
  <c r="D10" i="22" s="1"/>
  <c r="H62" i="24"/>
  <c r="D84" i="22" s="1"/>
  <c r="H144" i="24"/>
  <c r="H48" i="24"/>
  <c r="D69" i="22" s="1"/>
  <c r="D6" i="21" l="1"/>
  <c r="D5" i="21"/>
  <c r="D7" i="21" s="1"/>
  <c r="D28" i="21"/>
  <c r="D24" i="21"/>
  <c r="D20" i="21"/>
  <c r="D32" i="21"/>
  <c r="D16" i="18"/>
  <c r="D19" i="21"/>
  <c r="D21" i="21" s="1"/>
  <c r="D31" i="21"/>
  <c r="D33" i="21" s="1"/>
  <c r="D23" i="21"/>
  <c r="D25" i="21" s="1"/>
  <c r="D27" i="21"/>
  <c r="D29" i="21" s="1"/>
  <c r="D15" i="21"/>
  <c r="D11" i="21"/>
  <c r="D26" i="22"/>
  <c r="D14" i="21"/>
  <c r="D16" i="21" s="1"/>
  <c r="D10" i="21"/>
  <c r="D12" i="21" s="1"/>
  <c r="D93" i="22"/>
  <c r="C26" i="19"/>
  <c r="C25" i="19"/>
  <c r="D29" i="22"/>
  <c r="D97" i="22"/>
  <c r="D30" i="22"/>
  <c r="D95" i="22"/>
  <c r="D83" i="22"/>
  <c r="D68" i="22"/>
  <c r="D66" i="22"/>
  <c r="D28" i="22"/>
  <c r="D96" i="22"/>
  <c r="D32" i="22"/>
  <c r="D41" i="22"/>
  <c r="D57" i="22"/>
  <c r="D79" i="22"/>
  <c r="D27" i="22"/>
  <c r="D48" i="22"/>
  <c r="E23" i="21" l="1"/>
  <c r="E25" i="21"/>
  <c r="I16" i="18"/>
  <c r="E17" i="18"/>
  <c r="G17" i="18" s="1"/>
  <c r="E18" i="18"/>
  <c r="G18" i="18" s="1"/>
  <c r="M18" i="18" s="1"/>
  <c r="E11" i="21"/>
  <c r="E7" i="21"/>
  <c r="E16" i="18"/>
  <c r="E31" i="21"/>
  <c r="E19" i="21"/>
  <c r="E29" i="21"/>
  <c r="J18" i="18"/>
  <c r="E28" i="21"/>
  <c r="E27" i="21"/>
  <c r="E10" i="21"/>
  <c r="E12" i="21"/>
  <c r="E24" i="21"/>
  <c r="J17" i="18"/>
  <c r="E20" i="21"/>
  <c r="E14" i="21"/>
  <c r="E15" i="21"/>
  <c r="E32" i="21"/>
  <c r="E6" i="21"/>
  <c r="E5" i="21"/>
  <c r="E21" i="21"/>
  <c r="E16" i="21"/>
  <c r="J16" i="18" l="1"/>
  <c r="K16" i="18"/>
  <c r="H17" i="18"/>
  <c r="M17" i="18"/>
  <c r="H18" i="18"/>
  <c r="N18" i="18" s="1"/>
  <c r="G16" i="18"/>
  <c r="H16" i="18" s="1"/>
  <c r="F18" i="18"/>
  <c r="F17" i="18"/>
  <c r="F16" i="18"/>
  <c r="C12" i="19"/>
  <c r="E33" i="21"/>
  <c r="C11" i="19"/>
  <c r="C10" i="19"/>
  <c r="C30" i="19"/>
  <c r="N17" i="18" l="1"/>
  <c r="M16" i="18"/>
  <c r="N16" i="18" s="1"/>
  <c r="B30" i="18" s="1"/>
  <c r="E19" i="19" l="1"/>
  <c r="B35" i="18"/>
  <c r="E17" i="19"/>
  <c r="E18" i="19"/>
  <c r="C24" i="19"/>
  <c r="E25" i="19"/>
  <c r="E26" i="19"/>
  <c r="E24" i="19" l="1"/>
  <c r="B33" i="18" l="1"/>
  <c r="B36" i="18" l="1"/>
  <c r="B37" i="18" s="1"/>
  <c r="B43" i="18" s="1"/>
  <c r="B34" i="18"/>
  <c r="B44" i="18" l="1"/>
  <c r="C33" i="19"/>
</calcChain>
</file>

<file path=xl/comments1.xml><?xml version="1.0" encoding="utf-8"?>
<comments xmlns="http://schemas.openxmlformats.org/spreadsheetml/2006/main">
  <authors>
    <author>vita</author>
    <author>Vita Alksne</author>
  </authors>
  <commentList>
    <comment ref="I7" authorId="0" shapeId="0">
      <text>
        <r>
          <rPr>
            <sz val="9"/>
            <color indexed="81"/>
            <rFont val="Tahoma"/>
            <family val="2"/>
          </rPr>
          <t>Saimniecības aramzemes: 
1) tajā neieskaita dārzeņu, kartupeļu un biešu platību, kurā novākta raža pēc kārtējā gada 1. septembra un kas pēc ražas novākšanas ir aparta jeb apstrādāta un atstāta bez augu seguma;
2) neapstrādātas platības pēc kultūraugu novākšanas laikposmā no iepriekšējā gada 15. novembra līdz kārtējā gada 15. februārim;
3) kur ir nodrošināts augsnes pārklājums, piemēram, sēti vai stādīti kultūraugi, zālaugi, vai ir neapstrādātas platības pēc kultūraugu novākšanas laikposmā no iepriekšējā gada 15. novembra līdz kārtējā gada 15. februārim; 
4) ja platības atrodas vairākās teritorijās - ievēro to %, kurā teritorijā ir visvairāk zemes.</t>
        </r>
      </text>
    </comment>
    <comment ref="L7" authorId="1" shapeId="0">
      <text>
        <r>
          <rPr>
            <sz val="9"/>
            <color indexed="81"/>
            <rFont val="Tahoma"/>
            <family val="2"/>
            <charset val="186"/>
          </rPr>
          <t>1) periodā no iepriekšējā gada 15. novembra līdz kārtējā gada 15. februārim ir nodrošināts augsnes segums visās atbalstam apstiprinātās ilggadīgo stādījumu rindstarpās;
2) neieskaita īscirtmeta atvasāju platības.</t>
        </r>
      </text>
    </comment>
  </commentList>
</comments>
</file>

<file path=xl/sharedStrings.xml><?xml version="1.0" encoding="utf-8"?>
<sst xmlns="http://schemas.openxmlformats.org/spreadsheetml/2006/main" count="4388" uniqueCount="777">
  <si>
    <t>ha</t>
  </si>
  <si>
    <t>Auzas</t>
  </si>
  <si>
    <t>Kvieši, vasaras</t>
  </si>
  <si>
    <t>Kvieši, ziemas</t>
  </si>
  <si>
    <t>Speltas kvieši, vasaras</t>
  </si>
  <si>
    <t>Speltas kvieši, ziemas</t>
  </si>
  <si>
    <t>Mieži, vasaras</t>
  </si>
  <si>
    <t>Mieži, ziemas</t>
  </si>
  <si>
    <t>Rudzi</t>
  </si>
  <si>
    <t>Tritikāle, ziemas</t>
  </si>
  <si>
    <t>Griķi</t>
  </si>
  <si>
    <t>Kaņepes</t>
  </si>
  <si>
    <t>Rapsis, vasaras</t>
  </si>
  <si>
    <t>Rapsis, ziemas</t>
  </si>
  <si>
    <t>Tomāti</t>
  </si>
  <si>
    <t>Burkāni</t>
  </si>
  <si>
    <t>Selerijas</t>
  </si>
  <si>
    <t>Pētersīļi</t>
  </si>
  <si>
    <t>Parastās jeb dārza pupiņas</t>
  </si>
  <si>
    <t>Skābenes</t>
  </si>
  <si>
    <t>Spināti</t>
  </si>
  <si>
    <t>Mārrutki</t>
  </si>
  <si>
    <t>Salāti</t>
  </si>
  <si>
    <t>Paprika</t>
  </si>
  <si>
    <t>Kartupeļi</t>
  </si>
  <si>
    <t>Kopējā aramzemes platība</t>
  </si>
  <si>
    <t>Zirņi</t>
  </si>
  <si>
    <t>Soja</t>
  </si>
  <si>
    <t>Lupīna</t>
  </si>
  <si>
    <t>Austrumu galega</t>
  </si>
  <si>
    <t>Lini</t>
  </si>
  <si>
    <t>Kukurūza</t>
  </si>
  <si>
    <t>Bietes</t>
  </si>
  <si>
    <t>Sīpoli</t>
  </si>
  <si>
    <t>Fenhelis</t>
  </si>
  <si>
    <t>Koriandrs</t>
  </si>
  <si>
    <t>Dille</t>
  </si>
  <si>
    <t>Cigoriņš</t>
  </si>
  <si>
    <t>Baziliks</t>
  </si>
  <si>
    <t>Piparmētra</t>
  </si>
  <si>
    <t>Ežziede</t>
  </si>
  <si>
    <t>Biškrēsliņš</t>
  </si>
  <si>
    <t>Raudene</t>
  </si>
  <si>
    <t>Salvija</t>
  </si>
  <si>
    <t>Mārsils jeb timiāns</t>
  </si>
  <si>
    <t>Kaķumētra</t>
  </si>
  <si>
    <t>Kumelīte</t>
  </si>
  <si>
    <t>Kliņģerīte</t>
  </si>
  <si>
    <t>Facēlija</t>
  </si>
  <si>
    <t>Baklažāns</t>
  </si>
  <si>
    <t>Kāposti</t>
  </si>
  <si>
    <t>Rācenis</t>
  </si>
  <si>
    <t>Redīsi</t>
  </si>
  <si>
    <t>Dārza ķirbji</t>
  </si>
  <si>
    <t>Vīģlapu ķirbis</t>
  </si>
  <si>
    <t>Lielaugu ķirbis</t>
  </si>
  <si>
    <t>Muskata ķirbis, sviesta ķirbis</t>
  </si>
  <si>
    <t>Arbūzi</t>
  </si>
  <si>
    <t>Gurķi</t>
  </si>
  <si>
    <t>Melones</t>
  </si>
  <si>
    <t>Vīķi, vasaras</t>
  </si>
  <si>
    <t>Vīķi, ziemas</t>
  </si>
  <si>
    <t>Kopējā LIZ pieteiktā platība</t>
  </si>
  <si>
    <t>Ragainais vanagnadziņš</t>
  </si>
  <si>
    <t>Ilggadīgie zālāji</t>
  </si>
  <si>
    <t>Aramzemē sētu stiebrzāļu vai lopbarības zālaugu maisījums</t>
  </si>
  <si>
    <t>Aramzemē sētu stiebrzāļu vai tauriņziežu maisījums, kur tauriņzieži &gt; 50%</t>
  </si>
  <si>
    <t>Jā/Nē</t>
  </si>
  <si>
    <t>Amoliņš</t>
  </si>
  <si>
    <t>Daudzziedu viengadīgā airene sēklas ieguvei</t>
  </si>
  <si>
    <t>Auzeņairene sēklas ieguvei</t>
  </si>
  <si>
    <t>Zemenes</t>
  </si>
  <si>
    <t>Esparsete</t>
  </si>
  <si>
    <t>Sarkanais āboliņš</t>
  </si>
  <si>
    <t>Baltais āboliņš</t>
  </si>
  <si>
    <t>Bastarda āboliņš</t>
  </si>
  <si>
    <t>Lucerna</t>
  </si>
  <si>
    <t>Pļavas timotiņš sēklas ieguvei</t>
  </si>
  <si>
    <t>Pļavas auzene sēklas ieguvei</t>
  </si>
  <si>
    <t>Hibrīdā airene sēklas ieguvei</t>
  </si>
  <si>
    <t>Sarkanā auzene sēklas ieguvei</t>
  </si>
  <si>
    <t>Ganību airene sēklas ieguvei</t>
  </si>
  <si>
    <t>Niedru auzene sēklas ieguvei</t>
  </si>
  <si>
    <t>Pļavas skarene sēklas ieguvei</t>
  </si>
  <si>
    <t>Kamolzāle sēklas ieguvei</t>
  </si>
  <si>
    <t>Zālāji</t>
  </si>
  <si>
    <t>Kultūras kultūraugu dažādošanas prasību izpildei</t>
  </si>
  <si>
    <t>%</t>
  </si>
  <si>
    <t>formulas</t>
  </si>
  <si>
    <t>norādīt vērtības</t>
  </si>
  <si>
    <t>Augļi un ogas</t>
  </si>
  <si>
    <t>Ilggadīgie stādījumi</t>
  </si>
  <si>
    <t>Ābeles</t>
  </si>
  <si>
    <t>Bumbieres</t>
  </si>
  <si>
    <t>Saldie un skābie ķirši</t>
  </si>
  <si>
    <t>Plūmes</t>
  </si>
  <si>
    <t>Aronijas</t>
  </si>
  <si>
    <t>Smiltsērkšķi</t>
  </si>
  <si>
    <t>Avenes</t>
  </si>
  <si>
    <t>Upenes</t>
  </si>
  <si>
    <t>Sarkanās un baltās jāņogas</t>
  </si>
  <si>
    <t>Krūmmellenes (zilenes)</t>
  </si>
  <si>
    <t>Lielogu dzērvenes</t>
  </si>
  <si>
    <t>Ērkšķogas</t>
  </si>
  <si>
    <t>Krūmcidonijas</t>
  </si>
  <si>
    <t>Kazenes</t>
  </si>
  <si>
    <t>Dārza pīlādži</t>
  </si>
  <si>
    <t>Vīnogas</t>
  </si>
  <si>
    <t>Sausserdis</t>
  </si>
  <si>
    <t>Irbene</t>
  </si>
  <si>
    <t>Plūškoks</t>
  </si>
  <si>
    <t>Augļu koki un ogulāji (izņemot zemenes), ja vienlaidu platībā augošas BSA atbalsttiesīgās augļu koku un ogulāju sugas katra aizņem mazāk par 0,3 ha</t>
  </si>
  <si>
    <t>Kokaugu stādaudzētavas lauksaimniecības zemē</t>
  </si>
  <si>
    <t>Rabarberi</t>
  </si>
  <si>
    <t>Lavanda</t>
  </si>
  <si>
    <t>no 1 līdz 10 ha, galvenais kultūraugs nepārsniedz 75% no aramzemes</t>
  </si>
  <si>
    <t>no 10,01 ha līdz 30 ha, tad audzē vismaz 3 dažādus kultūraugus, galvenā kultūrauga platība nepārsniedz 65 %, divu galveno kultūraugu platība nepārsniedz 90%</t>
  </si>
  <si>
    <t>vairāk nekā 30,01 ha, tad audzē vismaz 4 dažādus kultūraugus, galvenā kultūrauga 
platība nepārsniedz 65 %, divu galveno kultūraugu platība nepārsniedz 90%, un 
ceturtais kultūraugs ir vismaz 1% no aramzemes platības</t>
  </si>
  <si>
    <t>prasītā platība</t>
  </si>
  <si>
    <t>EUR</t>
  </si>
  <si>
    <t>t.sk. aramzemes platība</t>
  </si>
  <si>
    <t>Galvenais kultūraugs</t>
  </si>
  <si>
    <t>Kultūraugu dažādošana</t>
  </si>
  <si>
    <t>rezultāti:</t>
  </si>
  <si>
    <t>Deklarētās platības</t>
  </si>
  <si>
    <t>Rezultāti un iespējamās sankcijas</t>
  </si>
  <si>
    <t>Platība, kas nepieciešama, lai ievērotu kultūraugu dažādošanas prasības:</t>
  </si>
  <si>
    <t>pārkāpums:</t>
  </si>
  <si>
    <t>Rezultāti:</t>
  </si>
  <si>
    <t>Citur neminēti ilggadīgie stādījumi</t>
  </si>
  <si>
    <t>galvenais kultūraugs</t>
  </si>
  <si>
    <t>divi galvenie kultūraugi</t>
  </si>
  <si>
    <t>ceturtais kultūraugs</t>
  </si>
  <si>
    <t>Graudaugi</t>
  </si>
  <si>
    <t>Auzas ar stiebrzāļu vai tauriņziežu pasēju</t>
  </si>
  <si>
    <t>Kvieši vasaras, ar stiebrzāļu vai tauriņziežu pasēju</t>
  </si>
  <si>
    <t>Mieži vasaras, ar stiebrzāļu vai tauriņziežu pasēju</t>
  </si>
  <si>
    <t>Rudzi, “Kaupo” šķirnes</t>
  </si>
  <si>
    <t>Rudzu populācijas šķirnes, izņemot “Kaupo”</t>
  </si>
  <si>
    <t>Tritikāle, vasaras</t>
  </si>
  <si>
    <t>Tritikāle vasaras, ar stiebrzāļu vai tauriņziežu pasēju</t>
  </si>
  <si>
    <t>Griķi ar tauriņziežu pasēju</t>
  </si>
  <si>
    <t xml:space="preserve">Graudaugu un zirņu vai vīķu maisījums ar stiebrzāļu vai tauriņziežu pasēju, kur proteīnaugi &gt;50% </t>
  </si>
  <si>
    <t xml:space="preserve">Graudaugu un zirņu vai vīķu maisījums, kur proteīnaugi &gt;50% </t>
  </si>
  <si>
    <t>Eļļas augi un šķiedraugi</t>
  </si>
  <si>
    <t>Lini, šķiedras</t>
  </si>
  <si>
    <t>Lini, eļļas</t>
  </si>
  <si>
    <t>Ripsis, vasaras</t>
  </si>
  <si>
    <t>Ripsis, ziemas</t>
  </si>
  <si>
    <t>Dārzeņi</t>
  </si>
  <si>
    <t>Sēklas kartupeļi</t>
  </si>
  <si>
    <t>Cietes kartupeļi</t>
  </si>
  <si>
    <t>Kartupeļi, kas citur nav minēti</t>
  </si>
  <si>
    <t>Ziedkāposti</t>
  </si>
  <si>
    <t>Citur neminēti kāposti (baltie vai sarkanie galviņkāposti, rožu jeb Briseles kāposti, galda kolrābji, sparģeļkāposti, virziņkāposti jeb Savojas kāposti, lapu kāposti, brokoļi, Pekinas kāposti), izņemot lopbarības kāpostus</t>
  </si>
  <si>
    <t>Galda bietes, mangolds (lapu bietes)</t>
  </si>
  <si>
    <t>Gurķi un kornišoni</t>
  </si>
  <si>
    <t>Sīpoli, šalotes sīpoli, maurloki, lielloku sīpoli un batūni</t>
  </si>
  <si>
    <t>Ķiploki</t>
  </si>
  <si>
    <t>Puravi</t>
  </si>
  <si>
    <t>Galda rāceņi, turnepši</t>
  </si>
  <si>
    <t>Galda kāļi</t>
  </si>
  <si>
    <t>Redīsi un melnie rutki</t>
  </si>
  <si>
    <t>Pastinaki</t>
  </si>
  <si>
    <t>Dārza ķirbji, cukīni, kabači, patisoni</t>
  </si>
  <si>
    <t>Parastās dilles</t>
  </si>
  <si>
    <t>Topinambūri</t>
  </si>
  <si>
    <t>Baklažāni</t>
  </si>
  <si>
    <t>Sparģeļi</t>
  </si>
  <si>
    <t>Saulespuķe</t>
  </si>
  <si>
    <t>Dārza salāti</t>
  </si>
  <si>
    <t xml:space="preserve"> lapu salāti</t>
  </si>
  <si>
    <t xml:space="preserve"> galviņsalāti</t>
  </si>
  <si>
    <t xml:space="preserve"> romiešu salāti</t>
  </si>
  <si>
    <t xml:space="preserve"> ledussalāti</t>
  </si>
  <si>
    <t>Pārējie</t>
  </si>
  <si>
    <t>Sierāboliņš</t>
  </si>
  <si>
    <t>Ārstniecības gurķene</t>
  </si>
  <si>
    <t>Sējas koriandrs jeb kinza</t>
  </si>
  <si>
    <t>Ķimene</t>
  </si>
  <si>
    <t>Mārdadzis</t>
  </si>
  <si>
    <t>Sinepe</t>
  </si>
  <si>
    <t>Sinepe ar tauriņziežu pasēju</t>
  </si>
  <si>
    <t>Facēlija ar tauriņziežu pasēju</t>
  </si>
  <si>
    <t>Tabaka</t>
  </si>
  <si>
    <t>Pūķgalve</t>
  </si>
  <si>
    <t>Melisa</t>
  </si>
  <si>
    <t>Daglītis</t>
  </si>
  <si>
    <t>Dedestiņa</t>
  </si>
  <si>
    <t>Rudzupuķe</t>
  </si>
  <si>
    <t>estragons</t>
  </si>
  <si>
    <t>anīss</t>
  </si>
  <si>
    <t>majorāns</t>
  </si>
  <si>
    <t>izops</t>
  </si>
  <si>
    <t>pupumētra</t>
  </si>
  <si>
    <t>vērmele</t>
  </si>
  <si>
    <t xml:space="preserve"> lofants</t>
  </si>
  <si>
    <t xml:space="preserve"> naktssvece</t>
  </si>
  <si>
    <t xml:space="preserve"> deviņvīru spēks</t>
  </si>
  <si>
    <t xml:space="preserve"> ābolmētra</t>
  </si>
  <si>
    <t xml:space="preserve"> citronmelisa</t>
  </si>
  <si>
    <t xml:space="preserve"> tauksakne</t>
  </si>
  <si>
    <t xml:space="preserve"> ehinācija</t>
  </si>
  <si>
    <t xml:space="preserve"> ārstniecības lupstājs</t>
  </si>
  <si>
    <t xml:space="preserve"> dižzirdzene</t>
  </si>
  <si>
    <t xml:space="preserve"> raspodiņš</t>
  </si>
  <si>
    <t xml:space="preserve"> sirds mātere</t>
  </si>
  <si>
    <t>Graudaugu un proteīnaugu maisījums</t>
  </si>
  <si>
    <t>Stiebrzāļu un lopbarības zālaugu maisījumi</t>
  </si>
  <si>
    <t>Tauriņzieži, tai skaitā pākšaugi tīrsējā</t>
  </si>
  <si>
    <t>Āboliņš</t>
  </si>
  <si>
    <t>Lauka pupas</t>
  </si>
  <si>
    <t>Lupīna (saldā jeb dzeltenā, baltā, šaurlapu)</t>
  </si>
  <si>
    <t>Kukurūza biogāzes ieguvei</t>
  </si>
  <si>
    <t>Citur neminēta kukurūza</t>
  </si>
  <si>
    <t>Lopbarības bietes, cukurbietes</t>
  </si>
  <si>
    <t>Kultūra</t>
  </si>
  <si>
    <t>Kultūras platība</t>
  </si>
  <si>
    <t>Kultūraugu grupas</t>
  </si>
  <si>
    <t>Kultūras grupa</t>
  </si>
  <si>
    <t>Kultūras grupas platība</t>
  </si>
  <si>
    <t>Skarblapju</t>
  </si>
  <si>
    <t>galvenais kultūraugs, jānodrošina ne vairāk kā (max 65%) =</t>
  </si>
  <si>
    <t>divas galvenās kultūras kopā, ne vairāk kā (max 90%) =</t>
  </si>
  <si>
    <t>Aramzemē sētie</t>
  </si>
  <si>
    <t>Vīģlapu, lielaugļu, muskata ķirbji</t>
  </si>
  <si>
    <t>Garšaugi un kultivēti ārstniecības augi</t>
  </si>
  <si>
    <t>Citi kultivēti nektāraugi (ežziede, biškrēsliņš, pūķgalve, melisa, daglītis, dedestiņa, kaķumētra, rudzupuķe)</t>
  </si>
  <si>
    <t>Pārējie kultūraugi, sēti tīrsējā aramzemē</t>
  </si>
  <si>
    <t>aramzemē sētie zālāji, papuve vai tauriņzieži (neieskaitot lauku pupas, zirņus un dārza pupiņas), ha</t>
  </si>
  <si>
    <t>Arbūzi un melones</t>
  </si>
  <si>
    <t>Citur neminētas stiebrzāles</t>
  </si>
  <si>
    <t>Pārējie citur neminētie kultūraugi, sēti kā kultūraugu maisījums aramzemē</t>
  </si>
  <si>
    <t>Kvieši, ziemas ar stiebrzāļu pasēju vai tauriņziežu pasēju</t>
  </si>
  <si>
    <t>Speltas kvieši, vasaras ar stiebrzāļu pasēju vai tauriņziežu pasēju</t>
  </si>
  <si>
    <t>Speltas kvieši, ziemas ar stiebrzāļu pasēju vai tauriņziežu pasēju</t>
  </si>
  <si>
    <t>Kultūraugi, zemes izmantošanas veids</t>
  </si>
  <si>
    <t>Saistītais ienākumu atbalsts</t>
  </si>
  <si>
    <t xml:space="preserve">Klimatiskās un vidiskās shēmas (eko-shēmas) </t>
  </si>
  <si>
    <t>Agrovides pasākumi</t>
  </si>
  <si>
    <t>Nr.</t>
  </si>
  <si>
    <t>p.k.</t>
  </si>
  <si>
    <t>grupa</t>
  </si>
  <si>
    <t>kultūraugs</t>
  </si>
  <si>
    <t>Kods</t>
  </si>
  <si>
    <t>SA par proteīnaugiem</t>
  </si>
  <si>
    <t>SA par vasaras rapsi un vasaras ripsi</t>
  </si>
  <si>
    <t>SA par sertificētu labības sēklu</t>
  </si>
  <si>
    <t>SA par sertificētu stiebrzāļu, lopbarības augu sēklu</t>
  </si>
  <si>
    <t>SA par dārzeņiem</t>
  </si>
  <si>
    <t>SA par augļiem un ogām</t>
  </si>
  <si>
    <t>SA par cietes kartupeļiem</t>
  </si>
  <si>
    <t>SA par sertificētas sēklas kartupeļiem</t>
  </si>
  <si>
    <t>SA par miežiem</t>
  </si>
  <si>
    <t>SA par rudzu poulācijas šķirnēm</t>
  </si>
  <si>
    <t>1. Atbalsts par videi un klimatam labvēlīgu lauksaimniecības praksi</t>
  </si>
  <si>
    <t>2. Ekoloģiski nozīmīgas platības</t>
  </si>
  <si>
    <t>2.1. Nektāraugi, slāpekli piesaistoši kultūraugi (izņemot pākšaugus) un aramzemē sētu stiebrzāļu vai tauriņziežu maisījums, kur tauriņzieži &gt; 50%</t>
  </si>
  <si>
    <t>2.2. zaļmēslojuma augu aizņemtas papuves</t>
  </si>
  <si>
    <t xml:space="preserve">2.3. Starpkultūras </t>
  </si>
  <si>
    <t>2.3. Zālāji pasējā</t>
  </si>
  <si>
    <t xml:space="preserve">4. Saudzējošā lauksaimniecības prakse </t>
  </si>
  <si>
    <t>5. Slāpekļa un amonjaka emisiju, un piesārņojuma mazinošas lauksaimniecības prakses</t>
  </si>
  <si>
    <t>6. Zālāju saglabāšanas veicināšana</t>
  </si>
  <si>
    <t xml:space="preserve">7. Agro-ekoloģijas prakses bioloģiskajās saimniecībās. </t>
  </si>
  <si>
    <t>NB: LA10.1. Zaļās joslas 4m</t>
  </si>
  <si>
    <t>NB: LA10.1. Ūdens buferjoslas 8m</t>
  </si>
  <si>
    <t>LA10.2. Vidi saudzējoša dārzkopība</t>
  </si>
  <si>
    <t>LA10.4.Biškopības vienību apsaimniekošana apputeksnēšanas vajadzībām</t>
  </si>
  <si>
    <t>LA10.5.Zālāju biotopu apsaimniekošana</t>
  </si>
  <si>
    <t>LA11. Bioloģiskā lauksaimniecība</t>
  </si>
  <si>
    <t>SI 2017</t>
  </si>
  <si>
    <t>Graudaugi </t>
  </si>
  <si>
    <t>1.1.</t>
  </si>
  <si>
    <t>x</t>
  </si>
  <si>
    <t>v</t>
  </si>
  <si>
    <t>1.2.</t>
  </si>
  <si>
    <t>V</t>
  </si>
  <si>
    <t>1.3.</t>
  </si>
  <si>
    <t>1.4.</t>
  </si>
  <si>
    <t>Kvieši vasaras ar stiebrzāļu pasēju vai tauriņziežu pasēju</t>
  </si>
  <si>
    <t>1.5.</t>
  </si>
  <si>
    <t> 1.6</t>
  </si>
  <si>
    <t> 1.8</t>
  </si>
  <si>
    <t>1.9.</t>
  </si>
  <si>
    <t> 1.10</t>
  </si>
  <si>
    <t>Mieži vasaras ar stiebrzāļu vai tauriņziežu pasēju</t>
  </si>
  <si>
    <t> 1.14</t>
  </si>
  <si>
    <t>Mieži, ziemas ar stiebrzāļu pasēju vai tauriņziežu pasēju</t>
  </si>
  <si>
    <t> 1.16</t>
  </si>
  <si>
    <t>Rudzi, ar stiebrzāļu pasēju vai tauriņziežu pasēju</t>
  </si>
  <si>
    <t> 1.17</t>
  </si>
  <si>
    <t>Rudzi, "Kaupo" šķirnes</t>
  </si>
  <si>
    <t> 1.18</t>
  </si>
  <si>
    <t>Rudzi, "Kaupo" šķirnes ar stiebrzāļu pasēju vai tauriņziežu pasēju</t>
  </si>
  <si>
    <t> 1.19</t>
  </si>
  <si>
    <t>Rudzu populācijas šķirnes, izņemot ‘Kaupo’</t>
  </si>
  <si>
    <t> 1.20</t>
  </si>
  <si>
    <t>Rudzu populācijas šķirnes, izņemot ‘Kaupo’ar stiebrzāļu pasēju vai tauriņziežu pasēju</t>
  </si>
  <si>
    <t>Tritikāle vasaras ar stiebrzāļu vai tauriņziežu pasēju</t>
  </si>
  <si>
    <t> 1.24</t>
  </si>
  <si>
    <t>Tritikāle, ziemas ar stiebrzāļu pasēju vai tauriņziežu pasēju</t>
  </si>
  <si>
    <t>Graudaugu un vīķu maisījums, kur vīķi&gt;50%</t>
  </si>
  <si>
    <t> 1.28</t>
  </si>
  <si>
    <t>Graudaugu un zirņu maisījums, kur zirņi &gt;50%, ar stiebrzāļu vai tauriņziežu pasēju</t>
  </si>
  <si>
    <t> 1.29</t>
  </si>
  <si>
    <t>Graudaugu un zirņu maisījums, kur zirņi &gt;50%</t>
  </si>
  <si>
    <t> 1.30</t>
  </si>
  <si>
    <t xml:space="preserve">Kukurūza biogāzes ieguvei </t>
  </si>
  <si>
    <t> 1.31</t>
  </si>
  <si>
    <t xml:space="preserve">Citur neminēta kukurūza </t>
  </si>
  <si>
    <t>2.1.</t>
  </si>
  <si>
    <r>
      <t>Stiebrzāļu un lopbarības zālaugu maisījumi</t>
    </r>
    <r>
      <rPr>
        <sz val="10"/>
        <color theme="1"/>
        <rFont val="Times New Roman"/>
        <family val="1"/>
        <charset val="186"/>
      </rPr>
      <t> </t>
    </r>
  </si>
  <si>
    <t>2.1.1.</t>
  </si>
  <si>
    <r>
      <t xml:space="preserve">Ilggadīgie zālāji </t>
    </r>
    <r>
      <rPr>
        <vertAlign val="superscript"/>
        <sz val="10"/>
        <color theme="1"/>
        <rFont val="Times New Roman"/>
        <family val="1"/>
        <charset val="186"/>
      </rPr>
      <t>3</t>
    </r>
  </si>
  <si>
    <t>2.1.2.</t>
  </si>
  <si>
    <t>Aramzemē sētu stiebrzāļu vai lopbarības zālaugu (iesk. proteīnaugus) maisījums</t>
  </si>
  <si>
    <t> 2.1.3.</t>
  </si>
  <si>
    <t>Aramzemē sētu stiebrzāļu un tauriņziežu maisījums, kur tauriņzieži &gt;50%</t>
  </si>
  <si>
    <t>2.2.</t>
  </si>
  <si>
    <t>Stiebrzāles tīrsējā</t>
  </si>
  <si>
    <t>2.2.1.</t>
  </si>
  <si>
    <t>X</t>
  </si>
  <si>
    <t>2.2.2.</t>
  </si>
  <si>
    <t>2.2.3.</t>
  </si>
  <si>
    <t>2.2.4.</t>
  </si>
  <si>
    <t>2.2.5.</t>
  </si>
  <si>
    <t>2.2.6.</t>
  </si>
  <si>
    <t xml:space="preserve">x </t>
  </si>
  <si>
    <t>2.2.7.</t>
  </si>
  <si>
    <t>2.2.8.</t>
  </si>
  <si>
    <t>2.2.9.</t>
  </si>
  <si>
    <t>2.2.10.</t>
  </si>
  <si>
    <t>2.2.11.</t>
  </si>
  <si>
    <t>3.1.</t>
  </si>
  <si>
    <t> X</t>
  </si>
  <si>
    <t> 3.2.</t>
  </si>
  <si>
    <t>Inkarnāta āboliņš</t>
  </si>
  <si>
    <t> 3.3.</t>
  </si>
  <si>
    <t>Sarkanais āboliņš sēklas ieguvei</t>
  </si>
  <si>
    <t> x</t>
  </si>
  <si>
    <t>3.4.</t>
  </si>
  <si>
    <t> 3.5.</t>
  </si>
  <si>
    <t>Baltais āboliņš sēklas ieguvei</t>
  </si>
  <si>
    <t>3.6.</t>
  </si>
  <si>
    <t> 3.7.</t>
  </si>
  <si>
    <t>Bastarda āboliņš sēklas ieguvei</t>
  </si>
  <si>
    <t>3.8.</t>
  </si>
  <si>
    <t>3.9. </t>
  </si>
  <si>
    <t>Lucerna sēklas ieguvei</t>
  </si>
  <si>
    <t>3.10.</t>
  </si>
  <si>
    <t>3.11.</t>
  </si>
  <si>
    <t>Austrumu galega sēklas ieguvei</t>
  </si>
  <si>
    <t>3.12.</t>
  </si>
  <si>
    <t> 3.13.</t>
  </si>
  <si>
    <t>Ragainais vanagnadziņš sēklas ieguvei</t>
  </si>
  <si>
    <t>3.14.</t>
  </si>
  <si>
    <t> 3.15.</t>
  </si>
  <si>
    <t>Amoliņš sēklas ieguvei</t>
  </si>
  <si>
    <t>3.16.</t>
  </si>
  <si>
    <t> 3.17.</t>
  </si>
  <si>
    <t>Esparsete sēklas ieguvei</t>
  </si>
  <si>
    <t>3.18.</t>
  </si>
  <si>
    <t>3.19.</t>
  </si>
  <si>
    <t>3.20.</t>
  </si>
  <si>
    <t>Lupīna (saldās jeb dzeltenās, baltās, šaurlapu)</t>
  </si>
  <si>
    <t>3.21.</t>
  </si>
  <si>
    <t> 3.22.</t>
  </si>
  <si>
    <t>Vīķi, vasaras sēklas ieguvei</t>
  </si>
  <si>
    <t>3.23.</t>
  </si>
  <si>
    <t> 3.24.</t>
  </si>
  <si>
    <t>Vīķi, ziemas sēklas ieguvei</t>
  </si>
  <si>
    <t>x </t>
  </si>
  <si>
    <t>3.25.</t>
  </si>
  <si>
    <t> 3.26</t>
  </si>
  <si>
    <t>Soja sēklas ieguvei</t>
  </si>
  <si>
    <t>4.1.</t>
  </si>
  <si>
    <t>4.2.</t>
  </si>
  <si>
    <t>4.3.</t>
  </si>
  <si>
    <t>4.4.</t>
  </si>
  <si>
    <t>4.5.</t>
  </si>
  <si>
    <t>4.6.</t>
  </si>
  <si>
    <t>4.7.</t>
  </si>
  <si>
    <t>5.1.</t>
  </si>
  <si>
    <t>5.2.</t>
  </si>
  <si>
    <t>5.3.</t>
  </si>
  <si>
    <t>5.4.</t>
  </si>
  <si>
    <t>5.5.</t>
  </si>
  <si>
    <t>5.6.</t>
  </si>
  <si>
    <t>Citur neminēti kāposti (baltie vai sarkanie galviņkāposti,, rožu jeb Briseles kāposti, galda kolrābji, sparģeļkāposti, virziņkāposti jeb savojas kāposti, lapu kāposti, brokoļi,  Pekinas kāposti, izņemot lopbarības kāpostus)</t>
  </si>
  <si>
    <t>5.7.</t>
  </si>
  <si>
    <t>5.8.</t>
  </si>
  <si>
    <t>5.9.</t>
  </si>
  <si>
    <t>5.10.</t>
  </si>
  <si>
    <t>5.11.</t>
  </si>
  <si>
    <t>5.12.</t>
  </si>
  <si>
    <t>5.13.</t>
  </si>
  <si>
    <t>5.14.</t>
  </si>
  <si>
    <t>5.15.</t>
  </si>
  <si>
    <t>5.16.</t>
  </si>
  <si>
    <t>5.17.</t>
  </si>
  <si>
    <t>5.18.</t>
  </si>
  <si>
    <t>Pastinaks</t>
  </si>
  <si>
    <t>5.19.</t>
  </si>
  <si>
    <t>Dārza ķirbis, cukīni, kabači, patisoni</t>
  </si>
  <si>
    <t>5.20.</t>
  </si>
  <si>
    <t>Vīģlapu, lielaugļu, muskata ķirbis</t>
  </si>
  <si>
    <t>5.21.</t>
  </si>
  <si>
    <t>5.22.</t>
  </si>
  <si>
    <t>5.23.</t>
  </si>
  <si>
    <t>5.24.</t>
  </si>
  <si>
    <t>5.25.</t>
  </si>
  <si>
    <t>5.26.</t>
  </si>
  <si>
    <t>5.27.</t>
  </si>
  <si>
    <t>5.28.</t>
  </si>
  <si>
    <t>5.29.</t>
  </si>
  <si>
    <t>5.30.</t>
  </si>
  <si>
    <t> 5.31.</t>
  </si>
  <si>
    <t>Lopbarības bietes, cukurbietes jāceļ pie dārzeņiem</t>
  </si>
  <si>
    <r>
      <t>Dārzeņi, ja vienlaidu platībā augošas BSA</t>
    </r>
    <r>
      <rPr>
        <vertAlign val="superscript"/>
        <sz val="10"/>
        <color theme="1"/>
        <rFont val="Times New Roman"/>
        <family val="1"/>
        <charset val="186"/>
      </rPr>
      <t>2</t>
    </r>
    <r>
      <rPr>
        <sz val="10"/>
        <color theme="1"/>
        <rFont val="Times New Roman"/>
        <family val="1"/>
        <charset val="186"/>
      </rPr>
      <t xml:space="preserve"> atbalsttiesīgās dārzeņu kultūraugu sugas katra aizņem mazāk par 0,3 ha un kopējā saimniecības aramzemes platība nav lielāka par 10 ha</t>
    </r>
    <r>
      <rPr>
        <vertAlign val="superscript"/>
        <sz val="10"/>
        <color theme="1"/>
        <rFont val="Times New Roman"/>
        <family val="1"/>
        <charset val="186"/>
      </rPr>
      <t>8</t>
    </r>
  </si>
  <si>
    <t>6.1.</t>
  </si>
  <si>
    <t>6.2.</t>
  </si>
  <si>
    <t>8.1.</t>
  </si>
  <si>
    <t>8.2.</t>
  </si>
  <si>
    <t>8.3.</t>
  </si>
  <si>
    <t>8.4.</t>
  </si>
  <si>
    <t>8.5.</t>
  </si>
  <si>
    <t>8.6.</t>
  </si>
  <si>
    <t>Smiltsērkšķis</t>
  </si>
  <si>
    <t>8.7.</t>
  </si>
  <si>
    <t>8.8.</t>
  </si>
  <si>
    <t>8.9.</t>
  </si>
  <si>
    <t>8.10.</t>
  </si>
  <si>
    <t>8.11.</t>
  </si>
  <si>
    <t>8.12.</t>
  </si>
  <si>
    <t>8.13.</t>
  </si>
  <si>
    <t>8.14.</t>
  </si>
  <si>
    <t>8.15.</t>
  </si>
  <si>
    <t>8.16.</t>
  </si>
  <si>
    <t>8.17.</t>
  </si>
  <si>
    <t>Augļu koki un ogulāji (izņemot zemenes), ja vienlaidus platībā augošas BSA atbalsttiesīgās augļu koku un ogulāju sugas katra aizņem mazāk par 0,3 ha</t>
  </si>
  <si>
    <t>8.18.</t>
  </si>
  <si>
    <t>Citur neminēti ilggadīgie stādījumi ēdamo augļu un ogu ieguvei</t>
  </si>
  <si>
    <t>8.19.</t>
  </si>
  <si>
    <t>8.20.</t>
  </si>
  <si>
    <t>8.21.</t>
  </si>
  <si>
    <t>Īscirtmeta atvasāji, enerģijas augi</t>
  </si>
  <si>
    <t>9.1.</t>
  </si>
  <si>
    <t>Apse</t>
  </si>
  <si>
    <t>9.2.</t>
  </si>
  <si>
    <t>Kārkli</t>
  </si>
  <si>
    <t>9.3.</t>
  </si>
  <si>
    <t>Baltalksnis</t>
  </si>
  <si>
    <t>9.4.</t>
  </si>
  <si>
    <t>Miežabrālis</t>
  </si>
  <si>
    <t>9.5.</t>
  </si>
  <si>
    <t>Klūdziņprosa</t>
  </si>
  <si>
    <t>10.1.</t>
  </si>
  <si>
    <t>Garšaugi un kultivēti ātsniecības augi (fenhelis, baziliks, timiāns, estragons, anīss, majorāns, oregano jeb raudene, salvija, izops, piparmētra, pupumētra, vērmeles, lofants, naktssvece, deviņvīru spēks, ābolmētras, citronmelisa, tauksaknes, ehinācija, ārstniecības lupstāja, dižzirdzene, raspodiņš, sirds mātere)</t>
  </si>
  <si>
    <t>?</t>
  </si>
  <si>
    <t>10.2.</t>
  </si>
  <si>
    <t>10.3.</t>
  </si>
  <si>
    <t>10.4.</t>
  </si>
  <si>
    <t>10.5.</t>
  </si>
  <si>
    <t>10.6.</t>
  </si>
  <si>
    <t>10.7.</t>
  </si>
  <si>
    <t>10.8.</t>
  </si>
  <si>
    <t>10.9.</t>
  </si>
  <si>
    <t>10.10.</t>
  </si>
  <si>
    <t>Sinepe, t.sk. baltā sinepe</t>
  </si>
  <si>
    <t>10.11.</t>
  </si>
  <si>
    <t>10.12.</t>
  </si>
  <si>
    <t>10.13.</t>
  </si>
  <si>
    <t> 10.14.</t>
  </si>
  <si>
    <t xml:space="preserve">Nektāraugi - augi nektāra iegūšanai (tīrsējā vai maisījumos) - facēlija, zilās kāpnītes, lavanda, malva, mārdadzis, izops, mātere, kaķumētra, gurķumētra, salvija, citronmētra, tauksakne, sējas koriandrs, raudene, bišu amoliņš un kultivēti nektāraugi - ežziede, biškrēsliņš, pūķgalve, melisa, daglītis, dedestiņa, kaķumētra, rudzupuķe. </t>
  </si>
  <si>
    <t>10.15.</t>
  </si>
  <si>
    <t>Citi kultivēti nektāraugi (ežziede, biškrēsliņš, pūķgalve, melisa, daglītis, dedestiņas, kaķumētra, rudzupuķe)</t>
  </si>
  <si>
    <t>10.16.</t>
  </si>
  <si>
    <t xml:space="preserve">Papuve, izņemot zaļmēslojuma papuvi </t>
  </si>
  <si>
    <t> 10.17</t>
  </si>
  <si>
    <t>Zaļmēslojuma papuve, ko aizņem maisījumā sēti vismaz divi zaļmēslojuma augi t.sk. vismaz viens ir kāds no tauriņziežiem - baltās sinepes, eļļas rutks, auzas, rudzi, griķi, saulespuķes, facēlija, airene</t>
  </si>
  <si>
    <t> 10.18</t>
  </si>
  <si>
    <r>
      <t>Dažādi kultūraugi nelielā aramzemes platībā</t>
    </r>
    <r>
      <rPr>
        <sz val="10"/>
        <color theme="1"/>
        <rFont val="Times New Roman"/>
        <family val="1"/>
        <charset val="186"/>
      </rPr>
      <t xml:space="preserve"> jeb vairāki kultūraugi, audzēti vienlaidu laukā, ja katrs no kultūraugiem attiecīgajā laukā aizņem mazāk par 0,1 ha, vai platības, ko izmanto ziedu audzēšanai</t>
    </r>
  </si>
  <si>
    <t>10.20.</t>
  </si>
  <si>
    <r>
      <t xml:space="preserve">Pārējie kultūraugi, sēti </t>
    </r>
    <r>
      <rPr>
        <b/>
        <sz val="10"/>
        <color theme="1"/>
        <rFont val="Times New Roman"/>
        <family val="1"/>
        <charset val="186"/>
      </rPr>
      <t>tīrsējā</t>
    </r>
    <r>
      <rPr>
        <sz val="10"/>
        <color theme="1"/>
        <rFont val="Times New Roman"/>
        <family val="1"/>
        <charset val="186"/>
      </rPr>
      <t xml:space="preserve"> aramzemē</t>
    </r>
    <r>
      <rPr>
        <vertAlign val="superscript"/>
        <sz val="10"/>
        <color theme="1"/>
        <rFont val="Times New Roman"/>
        <family val="1"/>
        <charset val="186"/>
      </rPr>
      <t>4</t>
    </r>
  </si>
  <si>
    <t>10.21.</t>
  </si>
  <si>
    <r>
      <t xml:space="preserve">Pārējie citur neminētie kultūraugi, sēti kā kultūraugu </t>
    </r>
    <r>
      <rPr>
        <b/>
        <sz val="10"/>
        <color theme="1"/>
        <rFont val="Times New Roman"/>
        <family val="1"/>
        <charset val="186"/>
      </rPr>
      <t>maisījums</t>
    </r>
    <r>
      <rPr>
        <sz val="10"/>
        <color theme="1"/>
        <rFont val="Times New Roman"/>
        <family val="1"/>
        <charset val="186"/>
      </rPr>
      <t xml:space="preserve"> aramzemē</t>
    </r>
  </si>
  <si>
    <t>x saules puķe</t>
  </si>
  <si>
    <t xml:space="preserve">10.22. </t>
  </si>
  <si>
    <t>Platība, kurā dabiski iesējušos augu īpatsvars pārsniedz 25%, dārzeņu kultūraugu skaits vienā kvadrātmetrā ir mazāks par šo noteikumu 2.2 pielikumā noteikto skaitu un nav īstenoti nezāļu ierobežošanas agrotehniskie pasākumi vismaz tādā apjomā, lai netiktu kavēta kultūraugu augšana un kultūraugi sasniegtu ražas novākšanai piemērotu gatavību</t>
  </si>
  <si>
    <t>10.23.</t>
  </si>
  <si>
    <t>Lauksaimniecībā izmantojamā zeme, par kuru kārtējā gadā nevar saņemt atbalstu</t>
  </si>
  <si>
    <t>Nektāraugi - augi nektāra iegūšanai (tīrsējā vai maisījumos)</t>
  </si>
  <si>
    <t>Dažādi kultūraugi nelielā aramzemes platībā jeb vairāki kultūraugi, audzēti vienlaidu laukā, ja katrs no kultūraugiem attiecīgajā laukā aizņem mazāk par 0,1 ha, vai platības, ko izmanto ziedu audzēšanai</t>
  </si>
  <si>
    <t>Kultūras kods</t>
  </si>
  <si>
    <t>Platība, kurā dabiski iesējušos augu īpatsvars pārsniedz 25%, dārzeņu kultūraugu skaits vienā kvadrātmetrā ir mazāks par šo noteikumu 2.2 pielikumā noteikto skaitu un nav īstenoti nezāļu ierobežošanas agrotehniskie pasākumi</t>
  </si>
  <si>
    <t>Kultūras kultūraugu dažādošanas prasību izpildei ultūras grupa</t>
  </si>
  <si>
    <t>Īscirtmeta atvasāji, enerģijas augi Apse</t>
  </si>
  <si>
    <t>Īscirtmeta atvasāji, enerģijas augi Baltalksnis</t>
  </si>
  <si>
    <t>Īscirtmeta atvasāji, enerģijas augi Kārkli</t>
  </si>
  <si>
    <t>Īscirtmeta atvasāji, enerģijas augi Klūdziņprosa</t>
  </si>
  <si>
    <t>Īscirtmeta atvasāji, enerģijas augi Miežabrālis</t>
  </si>
  <si>
    <t>Pārējie Lauksaimniecībā izmantojamā zeme, par kuru kārtējā gadā nevar saņemt atbalstu</t>
  </si>
  <si>
    <t>Zālāji Ilggadīgie zālāji</t>
  </si>
  <si>
    <t>Ekoshēmas atbalsts par videi un klimatam labvēlīga lauksaimniecības praksi maksājuma likme, EUR/ha</t>
  </si>
  <si>
    <t>ekoshēmas maksājums, ja visas prasības ir ievērotas:</t>
  </si>
  <si>
    <t>faktiskais ekoshēmas maksājums:</t>
  </si>
  <si>
    <t>Ekoshēmas maksājuma provizoriskā likme, EUR/ha</t>
  </si>
  <si>
    <t>Ekoshēmas maksājums, ja visas prasības ir ievērotas, EUR</t>
  </si>
  <si>
    <t>Ekoshēmas atbalsts par videi un klimatam labvēlīga lauksaimniecības praksi maksājuma galīgā izmaksājamā/ieturamā summa, EUR</t>
  </si>
  <si>
    <t>Platība, par kuru tiek piešķirts ekoshēmas maksājums:</t>
  </si>
  <si>
    <t>LLVS 7 - Augu maiņa - atbrīvojumi</t>
  </si>
  <si>
    <t>1.</t>
  </si>
  <si>
    <t>vairāk nekā 75 % no aramzemes izmanto, lai audzētu stiebrzāles vai citus lopbarības zālaugus, zemi atstāj papuvē, tajā audzē pākšaugus vai to vienlaikus izmanto vairākos minētajos veidos</t>
  </si>
  <si>
    <t>2.</t>
  </si>
  <si>
    <t>vairāk nekā 75 % no atbalsttiesīgās lauksaimniecības zemes ir ilggadīgie zālāji, to izmanto, lai audzētu stiebrzāles vai citus lopbarības zālaugus, vai kurās zemi minētajā platībā vienlaikus izmanto vairākos minētajos veidos</t>
  </si>
  <si>
    <t>3.</t>
  </si>
  <si>
    <t>aramzemes lielums līdz 10 ha</t>
  </si>
  <si>
    <t>4.</t>
  </si>
  <si>
    <t>Vai ir bioloģiskā saimniecība</t>
  </si>
  <si>
    <t>Atbrīvots no nosacījumu izpildes</t>
  </si>
  <si>
    <t>Stiebrzāļu un lopbarības zālaugu maisījumi </t>
  </si>
  <si>
    <t>platība, ja nosacījumi neizpildās</t>
  </si>
  <si>
    <t>Papuve</t>
  </si>
  <si>
    <r>
      <t>Īpaši (nitrātu) jutīgās teritorijas</t>
    </r>
    <r>
      <rPr>
        <vertAlign val="superscript"/>
        <sz val="14"/>
        <color rgb="FF333333"/>
        <rFont val="Times New Roman"/>
        <family val="1"/>
        <charset val="186"/>
      </rPr>
      <t>1</t>
    </r>
  </si>
  <si>
    <t>Nr.p.k.</t>
  </si>
  <si>
    <t>Novads/pilsēta</t>
  </si>
  <si>
    <t>Ādažu novads</t>
  </si>
  <si>
    <t>Bauskas novads, izņemot Valles un Kurmenes pagastus</t>
  </si>
  <si>
    <t>Dobeles novads</t>
  </si>
  <si>
    <t>Jelgavas novads, izņemot Jelgavas valstspilsēta</t>
  </si>
  <si>
    <t>Ķekavas novads</t>
  </si>
  <si>
    <t>Mārupes novads</t>
  </si>
  <si>
    <t>Olaines novads</t>
  </si>
  <si>
    <t>Ropažu novads</t>
  </si>
  <si>
    <t>Salaspils novads</t>
  </si>
  <si>
    <t>Saulkrastu novads</t>
  </si>
  <si>
    <t>Siguldas novads, izņemot Lēdurgas pagastu</t>
  </si>
  <si>
    <r>
      <t>Vidzemes (izņemot īpaši jūtīgās teritorijas) un Latgales plānošanas reģioni</t>
    </r>
    <r>
      <rPr>
        <vertAlign val="subscript"/>
        <sz val="14"/>
        <color rgb="FF333333"/>
        <rFont val="Times New Roman"/>
        <family val="1"/>
        <charset val="186"/>
      </rPr>
      <t>1</t>
    </r>
  </si>
  <si>
    <t>Alūksnes novads</t>
  </si>
  <si>
    <t>Augšdaugavas novads</t>
  </si>
  <si>
    <t>Balvu novads</t>
  </si>
  <si>
    <t>Cēsu novads</t>
  </si>
  <si>
    <t>Gulbenes novads</t>
  </si>
  <si>
    <t>Krāslavas novads</t>
  </si>
  <si>
    <t>Limbažu novads</t>
  </si>
  <si>
    <t>Līvānu novads</t>
  </si>
  <si>
    <t>Ludzas novads</t>
  </si>
  <si>
    <t>Madonas novads</t>
  </si>
  <si>
    <t>Ogres novads</t>
  </si>
  <si>
    <t>Preiļu novads</t>
  </si>
  <si>
    <t>Rēzeknes novads</t>
  </si>
  <si>
    <t>Smiltenes novads</t>
  </si>
  <si>
    <t>Valmieras novads</t>
  </si>
  <si>
    <t>Valkas novads</t>
  </si>
  <si>
    <t>Varakļānu novads</t>
  </si>
  <si>
    <t>Daugavpils</t>
  </si>
  <si>
    <t>Rēzekne</t>
  </si>
  <si>
    <r>
      <t>Pārējo Latvijas plānošanas reģionu teritorijas</t>
    </r>
    <r>
      <rPr>
        <vertAlign val="superscript"/>
        <sz val="14"/>
        <color rgb="FF333333"/>
        <rFont val="Times New Roman"/>
        <family val="1"/>
        <charset val="186"/>
      </rPr>
      <t>1</t>
    </r>
  </si>
  <si>
    <t>Aizkraukles novads</t>
  </si>
  <si>
    <t>Bauskas novada Valles un Kurmenes pagasts</t>
  </si>
  <si>
    <t>Dienvidkurzemes novads</t>
  </si>
  <si>
    <t>Jelgava</t>
  </si>
  <si>
    <t>Jēkabpils novads</t>
  </si>
  <si>
    <t>Jūrmala</t>
  </si>
  <si>
    <t>Kuldīgas novads</t>
  </si>
  <si>
    <t>Liepāja</t>
  </si>
  <si>
    <t>Rīga</t>
  </si>
  <si>
    <t>Saldus novads</t>
  </si>
  <si>
    <t>Siguldas novada Lēdurgas pagasts</t>
  </si>
  <si>
    <t>Talsu novads</t>
  </si>
  <si>
    <t>Tukuma novads</t>
  </si>
  <si>
    <t>Ventspils</t>
  </si>
  <si>
    <t>Ventspils novads</t>
  </si>
  <si>
    <t>Aramzeme</t>
  </si>
  <si>
    <t>Lauka pupas, vasaras vīķi</t>
  </si>
  <si>
    <t>Dažādošanas prasību izpildei</t>
  </si>
  <si>
    <t>Ilggadīgie stādījumi Aronijas</t>
  </si>
  <si>
    <t>Ilggadīgie stādījumi Augļu koki un ogulāji (izņemot zemenes), ja vienlaidu platībā augošas BSA atbalsttiesīgās augļu koku un ogulāju sugas katra aizņem mazāk par 0,3 ha</t>
  </si>
  <si>
    <t>Ilggadīgie stādījumi Avenes</t>
  </si>
  <si>
    <t>Ilggadīgie stādījumi Ābeles</t>
  </si>
  <si>
    <t>Ilggadīgie stādījumi Bumbieres</t>
  </si>
  <si>
    <t>Ilggadīgie stādījumi Citur neminēti ilggadīgie stādījumi</t>
  </si>
  <si>
    <t>Ilggadīgie stādījumi Dārza pīlādži</t>
  </si>
  <si>
    <t>Ilggadīgie stādījumi Ērkšķogas</t>
  </si>
  <si>
    <t>Ilggadīgie stādījumi Irbene</t>
  </si>
  <si>
    <t>Ilggadīgie stādījumi Kazenes</t>
  </si>
  <si>
    <t>Ilggadīgie stādījumi Kokaugu stādaudzētavas lauksaimniecības zemē</t>
  </si>
  <si>
    <t>Ilggadīgie stādījumi Krūmcidonijas</t>
  </si>
  <si>
    <t>Ilggadīgie stādījumi Krūmmellenes (zilenes)</t>
  </si>
  <si>
    <t>Ilggadīgie stādījumi Lavanda</t>
  </si>
  <si>
    <t>Ilggadīgie stādījumi Lielogu dzērvenes</t>
  </si>
  <si>
    <t>Ilggadīgie stādījumi Plūmes</t>
  </si>
  <si>
    <t>Ilggadīgie stādījumi Plūškoks</t>
  </si>
  <si>
    <t>Ilggadīgie stādījumi Rabarberi</t>
  </si>
  <si>
    <t>Ilggadīgie stādījumi Saldie un skābie ķirši</t>
  </si>
  <si>
    <t>Ilggadīgie stādījumi Sarkanās un baltās jāņogas</t>
  </si>
  <si>
    <t>Ilggadīgie stādījumi Sausserdis</t>
  </si>
  <si>
    <t>Ilggadīgie stādījumi Smiltsērkšķi</t>
  </si>
  <si>
    <t>Ilggadīgie stādījumi Upenes</t>
  </si>
  <si>
    <t>Ilggadīgie stādījumi Vīnogas</t>
  </si>
  <si>
    <t>Dažādošanas prasību izpildei ultūras grupa</t>
  </si>
  <si>
    <t>Dažādošanas prasību izpildei Baklažāns</t>
  </si>
  <si>
    <t>Dažādošanas prasību izpildei Bietes</t>
  </si>
  <si>
    <t>Dažādošanas prasību izpildei Burkāni</t>
  </si>
  <si>
    <t>Dažādošanas prasību izpildei Dārza ķirbji</t>
  </si>
  <si>
    <t>Dažādošanas prasību izpildei Dille</t>
  </si>
  <si>
    <t>Dažādošanas prasību izpildei Gurķi</t>
  </si>
  <si>
    <t>Dažādošanas prasību izpildei Kartupeļi</t>
  </si>
  <si>
    <t>Dažādošanas prasību izpildei Kāposti</t>
  </si>
  <si>
    <t>Dažādošanas prasību izpildei Mārrutki</t>
  </si>
  <si>
    <t>Dažādošanas prasību izpildei Paprika</t>
  </si>
  <si>
    <t>Dažādošanas prasību izpildei Parastās jeb dārza pupiņas</t>
  </si>
  <si>
    <t>Dažādošanas prasību izpildei Pastinaki</t>
  </si>
  <si>
    <t>Dažādošanas prasību izpildei Pētersīļi</t>
  </si>
  <si>
    <t>Dažādošanas prasību izpildei Rapsis, vasaras</t>
  </si>
  <si>
    <t>Dažādošanas prasību izpildei Rācenis</t>
  </si>
  <si>
    <t>Dažādošanas prasību izpildei Redīsi</t>
  </si>
  <si>
    <t>Dažādošanas prasību izpildei Salāti</t>
  </si>
  <si>
    <t>Dažādošanas prasību izpildei Selerijas</t>
  </si>
  <si>
    <t>Dažādošanas prasību izpildei Sīpoli</t>
  </si>
  <si>
    <t>Dažādošanas prasību izpildei Skābenes</t>
  </si>
  <si>
    <t>Dažādošanas prasību izpildei Sparģeļi</t>
  </si>
  <si>
    <t>Dažādošanas prasību izpildei Spināti</t>
  </si>
  <si>
    <t>Dažādošanas prasību izpildei Tomāti</t>
  </si>
  <si>
    <t>Dažādošanas prasību izpildei Topinambūri</t>
  </si>
  <si>
    <t>Dažādošanas prasību izpildei Vīģlapu, lielaugļu, muskata ķirbji</t>
  </si>
  <si>
    <t>Dažādošanas prasību izpildei Kaņepes</t>
  </si>
  <si>
    <t>Dažādošanas prasību izpildei Lini</t>
  </si>
  <si>
    <t>Dažādošanas prasību izpildei Rapsis, ziemas</t>
  </si>
  <si>
    <t>Dažādošanas prasību izpildei Ripsis, ziemas</t>
  </si>
  <si>
    <t>Dažādošanas prasību izpildei Auzas</t>
  </si>
  <si>
    <t>Dažādošanas prasību izpildei Graudaugu un proteīnaugu maisījums</t>
  </si>
  <si>
    <t>Dažādošanas prasību izpildei Griķi</t>
  </si>
  <si>
    <t>Dažādošanas prasību izpildei Kukurūza</t>
  </si>
  <si>
    <t>Dažādošanas prasību izpildei Kvieši, vasaras</t>
  </si>
  <si>
    <t>Dažādošanas prasību izpildei Kvieši, ziemas</t>
  </si>
  <si>
    <t>Dažādošanas prasību izpildei Mieži, vasaras</t>
  </si>
  <si>
    <t>Dažādošanas prasību izpildei Mieži, ziemas</t>
  </si>
  <si>
    <t>Dažādošanas prasību izpildei Rudzi</t>
  </si>
  <si>
    <t>Dažādošanas prasību izpildei Speltas kvieši, vasaras</t>
  </si>
  <si>
    <t>Dažādošanas prasību izpildei Speltas kvieši, ziemas</t>
  </si>
  <si>
    <t>Dažādošanas prasību izpildei Tritikāle, vasaras</t>
  </si>
  <si>
    <t>Dažādošanas prasību izpildei Tritikāle, ziemas</t>
  </si>
  <si>
    <t>Dažādošanas prasību izpildei Cigoriņš</t>
  </si>
  <si>
    <t>Dažādošanas prasību izpildei Citi kultivēti nektāraugi (ežziede, biškrēsliņš, pūķgalve, melisa, daglītis, dedestiņa, kaķumētra, rudzupuķe)</t>
  </si>
  <si>
    <t>Dažādošanas prasību izpildei Garšaugi un kultivēti ārstniecības augi</t>
  </si>
  <si>
    <t>Dažādošanas prasību izpildei Kliņģerīte</t>
  </si>
  <si>
    <t>Dažādošanas prasību izpildei Koriandrs</t>
  </si>
  <si>
    <t>Dažādošanas prasību izpildei Kumelīte</t>
  </si>
  <si>
    <t>Dažādošanas prasību izpildei Ķimene</t>
  </si>
  <si>
    <t>Dažādošanas prasību izpildei Mārdadzis</t>
  </si>
  <si>
    <t>Dažādošanas prasību izpildei Saulespuķe</t>
  </si>
  <si>
    <t>Dažādošanas prasību izpildei Sierāboliņš</t>
  </si>
  <si>
    <t>Dažādošanas prasību izpildei Sinepe</t>
  </si>
  <si>
    <t>Dažādošanas prasību izpildei Skarblapju</t>
  </si>
  <si>
    <t>Dažādošanas prasību izpildei Tabaka</t>
  </si>
  <si>
    <t>Dažādošanas prasību izpildei Facēlija</t>
  </si>
  <si>
    <t>Dažādošanas prasību izpildei Papuve</t>
  </si>
  <si>
    <t>Dažādošanas prasību izpildei Aramzemē sētie</t>
  </si>
  <si>
    <t>Dažādošanas prasību izpildei Amoliņš</t>
  </si>
  <si>
    <t>Dažādošanas prasību izpildei Austrumu galega</t>
  </si>
  <si>
    <t>Dažādošanas prasību izpildei Āboliņš</t>
  </si>
  <si>
    <t>Dažādošanas prasību izpildei Esparsete</t>
  </si>
  <si>
    <t>Dažādošanas prasību izpildei Lucerna</t>
  </si>
  <si>
    <t>Dažādošanas prasību izpildei Lupīna</t>
  </si>
  <si>
    <t>Dažādošanas prasību izpildei Ragainais vanagnadziņš</t>
  </si>
  <si>
    <t>Dažādošanas prasību izpildei Soja</t>
  </si>
  <si>
    <t>Dažādošanas prasību izpildei Vīķi, ziemas</t>
  </si>
  <si>
    <t>Dažādošanas prasību izpildei Nektāraugi - augi nektāra iegūšanai (tīrsējā vai maisījumos)</t>
  </si>
  <si>
    <t>Dažādošanas prasību izpildei Arbūzi un melones</t>
  </si>
  <si>
    <t>Dažādošanas prasību izpildei Zirņi</t>
  </si>
  <si>
    <t>Dažādošanas prasību izpildei Auzeņairene sēklas ieguvei</t>
  </si>
  <si>
    <t>Dažādošanas prasību izpildei Citur neminētas stiebrzāles</t>
  </si>
  <si>
    <t>Dažādošanas prasību izpildei Daudzziedu viengadīgā airene sēklas ieguvei</t>
  </si>
  <si>
    <t>Dažādošanas prasību izpildei Ganību airene sēklas ieguvei</t>
  </si>
  <si>
    <t>Dažādošanas prasību izpildei Hibrīdā airene sēklas ieguvei</t>
  </si>
  <si>
    <t>Dažādošanas prasību izpildei Kamolzāle sēklas ieguvei</t>
  </si>
  <si>
    <t>Dažādošanas prasību izpildei Niedru auzene sēklas ieguvei</t>
  </si>
  <si>
    <t>Dažādošanas prasību izpildei Pļavas auzene sēklas ieguvei</t>
  </si>
  <si>
    <t>Dažādošanas prasību izpildei Pļavas skarene sēklas ieguvei</t>
  </si>
  <si>
    <t>Dažādošanas prasību izpildei Pļavas timotiņš sēklas ieguvei</t>
  </si>
  <si>
    <t>Dažādošanas prasību izpildei Sarkanā auzene sēklas ieguvei</t>
  </si>
  <si>
    <t>EKO1 apmaksājamās kultūras</t>
  </si>
  <si>
    <t>EKO1 kultūra</t>
  </si>
  <si>
    <t>Nav</t>
  </si>
  <si>
    <t>Dažādošanas prasību izpildei Lauka pupas, vasaras vīķi</t>
  </si>
  <si>
    <t>Dažādošanas prasību izpildei Pārējie</t>
  </si>
  <si>
    <t>Dažādošanas prasību izpildei Zemenes</t>
  </si>
  <si>
    <t>t.sk. EKO1 apmaksājamo kultūru platība</t>
  </si>
  <si>
    <t>Saimniecības aramzemes (tajā neieskaita dārzeņu, kartupeļu un biešu platību, kurā novākta raža pēc kārtējā gada 1. septembra un kas pēc ražas novākšanas ir aparta jeb apstrādāta un atstāta bez augu seguma), kur ir nodrošināts augsnes pārklājums, piemēram, sēti vai stādīti kultūraugi, zālaugi, vai ir neapstrādātas platības pēc kultūraugu novākšanas laikposmā no iepriekšējā gada 15. novembra līdz kārtējā gada 15. februārim, ha. Ja platības atrodas vairākās teritorijās - ievēro to %, kurā teritorijā ir visvairāk zemes.</t>
  </si>
  <si>
    <t>ISIP deklarētā saimniecības platība</t>
  </si>
  <si>
    <t>Divi galvenie kultūraugi</t>
  </si>
  <si>
    <t>Ceturtais galvenais kultūraugs</t>
  </si>
  <si>
    <t>Ilggadīgo stādījumu platību, izņemot īscirtmeta atvasāju platības, kurā periodā no iepriekšējā gada 15. novembra līdz kārtējā gada 15. februārim ir nodrošināts augsnes segums visās atbalstam apstiprinātās ilggadīgo stādījumu rindstarpās</t>
  </si>
  <si>
    <t>Ilggadīgo stādījumu platība</t>
  </si>
  <si>
    <t>Ceturtā kultūra (min 1%) =</t>
  </si>
  <si>
    <t>Platība, kas nepieciešama, lai ievērotu augsnes seguma uzturēšanas  prasības:</t>
  </si>
  <si>
    <t>īpaši (nitrātu) jutīgās teritorijās (9. pielikumā ) vismaz 75 procentos</t>
  </si>
  <si>
    <t>Vidzemē un Latgalē (10. pielikumā ) vismaz 65 procentos</t>
  </si>
  <si>
    <t>pārējā Latvijas teritorijā (11. pielikumā ) vismaz 70 procentos</t>
  </si>
  <si>
    <t>Īpaši (nitrātu) jutīgās teritorijās (9. pielikumā ) vismaz 75 procentos grupas platība</t>
  </si>
  <si>
    <t>Vidzemē un Latgalē (10. pielikumā ) vismaz 65 procentos grupas platība</t>
  </si>
  <si>
    <t>pārējā Latvijas teritorijā (11. pielikumā ) vismaz 70 procentos grupas platība</t>
  </si>
  <si>
    <t>t.sk. deklarētā aramzemes platība</t>
  </si>
  <si>
    <t>Nodrošināts ziemas segums</t>
  </si>
  <si>
    <t>Neko nevadīt</t>
  </si>
  <si>
    <t>Prasītā platība, ha</t>
  </si>
  <si>
    <t>Faktiski deklarētā platība, ha</t>
  </si>
  <si>
    <t>Pārdeklarētā platība, ha</t>
  </si>
  <si>
    <t>Pārdeklarācijas platība, ha</t>
  </si>
  <si>
    <t>Atbilstības nosacījumi par kultūraugu dažādošanu</t>
  </si>
  <si>
    <t>Atbilstības nosacījumi par augsnes segumu</t>
  </si>
  <si>
    <t>Pārdeklarētās platības procentuālā daļa (vai ir vairāk kā 3%)</t>
  </si>
  <si>
    <t>Kopējā pārdeklarācijas platība (deklarētā platība – noteiktā platība), ha</t>
  </si>
  <si>
    <t>Atbalsta samazinājums</t>
  </si>
  <si>
    <t>ekoshēmas platība, ja visas prasības ir ievērotas:</t>
  </si>
  <si>
    <t>Apmaksātās platības aprēķins:</t>
  </si>
  <si>
    <t>pārējā Latvijas teritorijā (11. pielikumā ) vismaz 70 %, ha</t>
  </si>
  <si>
    <t>Vidzemē un Latgalē (10. pielikumā ) vismaz 65 %, ha</t>
  </si>
  <si>
    <t>īpaši (nitrātu) jutīgās teritorijās (9. pielikumā ) vismaz 75 %, ha</t>
  </si>
  <si>
    <t>Ilggadīgo stādījumu platība, kurai nodrošināts augsnes segums, ha</t>
  </si>
  <si>
    <t>Kultūras nosaukums</t>
  </si>
  <si>
    <t>t.sk. ilggadīgo stādījumu platība, kurai nodrošināts augsnes segums, ha</t>
  </si>
  <si>
    <t>Kultūraugu dažādošanas samazinājuma platības aprēķins aramzemē:</t>
  </si>
  <si>
    <t>divi galvenie kultūraugi, max 90%</t>
  </si>
  <si>
    <t>Samazinājuma piemērošana par seguma neizpildi:</t>
  </si>
  <si>
    <t>īpaši (nitrātu) jutīgās teritorijās (MKN projekta 9. pielikumā ) vismaz 75 %, ha</t>
  </si>
  <si>
    <t>Vidzemē un Latgalē (MKN projekta 10. pielikumā ) vismaz 65 %, ha</t>
  </si>
  <si>
    <t>pārējā Latvijas teritorijā (MKN projekta 11. pielikumā ) vismaz 70 %, ha</t>
  </si>
  <si>
    <t>Pārdeklarācija pārsniedz 2 ha</t>
  </si>
  <si>
    <t>Ekoshēmas 1 apmaksājamā platība</t>
  </si>
  <si>
    <t>galvenais kultūraugs ir aramzemē sētie zālāji, papuve vai tauriņzieži (neieskaitot lauku pupas, zirņus un dārza pupiņas)</t>
  </si>
  <si>
    <t>noteiktā platība (galvenais kultūraugs nav aramzemē sētie zālāji, papuve vai tauriņzieži (neieskaitot lauku pupas, zirņus un dārza pupiņas))</t>
  </si>
  <si>
    <t>Nosacījumu gala izpildes rezultāts</t>
  </si>
  <si>
    <t>Ievadīto kultūrgrupu skaits</t>
  </si>
  <si>
    <t>Prasītais minimālais kultūrgrupu skaits</t>
  </si>
  <si>
    <t>trīs galvenie kultūraugi</t>
  </si>
  <si>
    <t>trīs galvenie kultūraugi, max 99%</t>
  </si>
  <si>
    <t>Tauriņzieži</t>
  </si>
  <si>
    <t>Faktiski deklarētā platība pret kopējo deklarēto aremzemi, %</t>
  </si>
  <si>
    <t>galvenais kultūraugs, max 75%, aremzeme no 1 līdz 10 ha, max 65%, ja aramzeme vairāk kā 10 ha</t>
  </si>
  <si>
    <t>Aramzemē sētie zālāji, papuve vai tauriņzieži (neieskaitot lauku pupas, zirņus un dārza pupiņas) īpatsvars %, (jāsasniedz 80%)</t>
  </si>
  <si>
    <t>Aramzemē sēto zālāju, papuves vai tauriņziežu (neieskaitot soja, lauku pupas, zirņus un dārza pupiņas), ha</t>
  </si>
  <si>
    <t>Nosacījumu izpildes rezultāts, ja neņem vērā aramzemē sēto zālāju, papuves vai tauriņziežu (neieskaitot soja, lauku pupas, zirņus un dārza pupiņas) īpatsvaru</t>
  </si>
  <si>
    <t>Aramzemē sēto zālāju, papuves vai tauriņziežu (neieskaitot soja, lauku pupas, zirņus un dārza pupiņas) īpatsvars, %</t>
  </si>
  <si>
    <t>Aramzemē sēto zālāju, papuves vai tauriņziežu (neieskaitot soja, lauku pupas, zirņus un dārza pupiņas) īpatsvars nosacījuma izpilde</t>
  </si>
  <si>
    <t>Aramzemē sēto zālāju, papuves vai tauriņziežu (neieskaitot soja, lauku pupas, zirņus un dārza pupiņas) īpatsvars (jāsasniedz 80%), %</t>
  </si>
  <si>
    <t>Nav ievadīti dati</t>
  </si>
  <si>
    <t>Faktiski deklarētā platība pēc teritorijas, ha</t>
  </si>
  <si>
    <t>Teritorijas platība, kurai vērtē augsnes seguma prasības izpildi</t>
  </si>
  <si>
    <t>Nosacījumu izpildes rezultāts</t>
  </si>
  <si>
    <t>Atbilstības nosacījumi par augsnes segumu, ha</t>
  </si>
  <si>
    <t>Šajā lapā ir aprēķini, ņemot vērā Jūsu ievadīto informāciju datu lapā "IEVADIT HA".</t>
  </si>
  <si>
    <t>Aprēķina kalkulators</t>
  </si>
  <si>
    <t>* Kalkulators sagatavots, pamatojoties uz publiskajā portālā https://tapportals.mk.gov.lv/ publicēto MK noteikumu projektu “Tiešo maksājumu piešķiršanas un administrēšanas kārtība” un līdz ar to tajā ietvertie aprēķini ir provizoriski un nav juridiski saistoši.</t>
  </si>
  <si>
    <t>1. ekoshēmas atbalsta par videi un klimatam labvēlīga lauksaimniecības praksi (EKO1)</t>
  </si>
  <si>
    <t>Lūdzu zaļajā iekrāsotajā laukumā norādīt plānotās kultūraugu platības, ha. Aprēķinu Jūs redzēsiet nākošajā datu lapā "APREKINS".</t>
  </si>
  <si>
    <t>Neattiecas - šis nosacījums (augsnes segumam) vai atbrīvojums (kultūraugu dažādošanai) uz jūsu saimniecību neattiecas</t>
  </si>
  <si>
    <t>Nepārsniedz robežvērtības - minēto kultūraugu īpatsvars ir mazāks par noteikto, lai jūsu saimniecība būtu atbrīvota no šī nosacījuma izpildes</t>
  </si>
  <si>
    <t>t.sk. 1. ekoshēmas apmaksājamo kultūraugu deklarētā platība</t>
  </si>
  <si>
    <t>1. ekoshēmas aprēķinam izmantojamā platība, ha</t>
  </si>
  <si>
    <t>Pārdeklarācija - par šo platību jūsu saimniecībā nosacījumus nav izpildīts</t>
  </si>
  <si>
    <t>Datu lapa</t>
  </si>
  <si>
    <t>Pozīcija</t>
  </si>
  <si>
    <t>Pozīcijas skaidrojums</t>
  </si>
  <si>
    <t>IEVADIT HA</t>
  </si>
  <si>
    <t xml:space="preserve">Saimniecības aramzemes: </t>
  </si>
  <si>
    <t>1) tajā neieskaita dārzeņu, kartupeļu un biešu platību, kurā novākta raža pēc kārtējā gada 1. septembra un kas pēc ražas novākšanas ir aparta jeb apstrādāta un atstāta bez augu seguma;</t>
  </si>
  <si>
    <t>2) neapstrādātas platības pēc kultūraugu novākšanas laikposmā no iepriekšējā gada 15. novembra līdz kārtējā gada 15. februārim;</t>
  </si>
  <si>
    <t xml:space="preserve">3) kur ir nodrošināts augsnes pārklājums, piemēram, sēti vai stādīti kultūraugi, zālaugi, vai ir neapstrādātas platības pēc kultūraugu novākšanas laikposmā no iepriekšējā gada 15. novembra līdz kārtējā gada 15. februārim; </t>
  </si>
  <si>
    <t>4) ja platības atrodas vairākās teritorijās - ievēro to %, kurā teritorijā ir visvairāk zemes.</t>
  </si>
  <si>
    <t>1) periodā no iepriekšējā gada 15. novembra līdz kārtējā gada 15. februārim ir nodrošināts augsnes segums visās atbalstam apstiprinātās ilggadīgo stādījumu rindstarpās;</t>
  </si>
  <si>
    <t>2) neieskaita īscirtmeta atvasāju platības.</t>
  </si>
  <si>
    <t>Dārzeņi, ja vienlaidu platībā augošas BSA2 atbalsttiesīgās dārzeņu kultūraugu sugas katra aizņem mazāk par 0,3 ha un kopējā saimniecības aramzemes platība nav lielāka par 10 ha</t>
  </si>
  <si>
    <t>Dažādošanas prasību izpildei Dārzeņi, ja vienlaidu platībā augošas BSA2 atbalsttiesīgās dārzeņu kultūraugu sugas katra aizņem mazāk par 0,3 ha un kopējā saimniecības aramzemes platība nav lielāka par 10 ha</t>
  </si>
  <si>
    <t>Kultūras platība,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</si>
</sst>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2" x14ac:knownFonts="1">
    <font>
      <sz val="11"/>
      <color theme="1"/>
      <name val="Calibri"/>
      <family val="2"/>
      <charset val="186"/>
      <scheme val="minor"/>
    </font>
    <font>
      <sz val="11"/>
      <color theme="1"/>
      <name val="Times New Roman"/>
      <family val="1"/>
      <charset val="186"/>
    </font>
    <font>
      <sz val="10"/>
      <name val="Arial"/>
      <family val="2"/>
      <charset val="186"/>
    </font>
    <font>
      <b/>
      <sz val="10"/>
      <name val="Arial"/>
      <family val="2"/>
      <charset val="186"/>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name val="Arial"/>
      <family val="2"/>
      <charset val="186"/>
    </font>
    <font>
      <b/>
      <sz val="12"/>
      <name val="Arial"/>
      <family val="2"/>
      <charset val="186"/>
    </font>
    <font>
      <b/>
      <sz val="16"/>
      <name val="Arial"/>
      <family val="2"/>
      <charset val="186"/>
    </font>
    <font>
      <b/>
      <sz val="11"/>
      <color theme="1"/>
      <name val="Times New Roman"/>
      <family val="1"/>
      <charset val="186"/>
    </font>
    <font>
      <sz val="10"/>
      <color theme="1"/>
      <name val="Times New Roman"/>
      <family val="1"/>
      <charset val="186"/>
    </font>
    <font>
      <b/>
      <sz val="10"/>
      <color theme="1"/>
      <name val="Times New Roman"/>
      <family val="1"/>
      <charset val="186"/>
    </font>
    <font>
      <b/>
      <sz val="8"/>
      <color theme="1"/>
      <name val="Times New Roman"/>
      <family val="1"/>
      <charset val="186"/>
    </font>
    <font>
      <vertAlign val="superscript"/>
      <sz val="10"/>
      <color theme="1"/>
      <name val="Times New Roman"/>
      <family val="1"/>
      <charset val="186"/>
    </font>
    <font>
      <sz val="14"/>
      <color rgb="FF333333"/>
      <name val="Times New Roman"/>
      <family val="1"/>
      <charset val="186"/>
    </font>
    <font>
      <vertAlign val="superscript"/>
      <sz val="14"/>
      <color rgb="FF333333"/>
      <name val="Times New Roman"/>
      <family val="1"/>
      <charset val="186"/>
    </font>
    <font>
      <vertAlign val="subscript"/>
      <sz val="14"/>
      <color rgb="FF333333"/>
      <name val="Times New Roman"/>
      <family val="1"/>
      <charset val="186"/>
    </font>
    <font>
      <sz val="9"/>
      <color indexed="81"/>
      <name val="Tahoma"/>
      <family val="2"/>
    </font>
    <font>
      <sz val="9"/>
      <color indexed="81"/>
      <name val="Tahoma"/>
      <family val="2"/>
      <charset val="186"/>
    </font>
    <font>
      <sz val="14"/>
      <color rgb="FFFF0000"/>
      <name val="Calibri"/>
      <family val="2"/>
      <charset val="186"/>
      <scheme val="minor"/>
    </font>
    <font>
      <b/>
      <sz val="10"/>
      <color rgb="FFFF0000"/>
      <name val="Arial"/>
      <family val="2"/>
      <charset val="186"/>
    </font>
    <font>
      <b/>
      <sz val="14"/>
      <color theme="1"/>
      <name val="Calibri"/>
      <family val="2"/>
      <charset val="186"/>
      <scheme val="minor"/>
    </font>
    <font>
      <sz val="11"/>
      <color rgb="FFFF0000"/>
      <name val="Times New Roman"/>
      <family val="1"/>
      <charset val="186"/>
    </font>
    <font>
      <b/>
      <sz val="14"/>
      <name val="Calibri"/>
      <family val="2"/>
      <charset val="186"/>
      <scheme val="minor"/>
    </font>
    <font>
      <b/>
      <sz val="14"/>
      <color rgb="FFFF0000"/>
      <name val="Calibri"/>
      <family val="2"/>
      <charset val="186"/>
      <scheme val="minor"/>
    </font>
    <font>
      <sz val="11"/>
      <color rgb="FFFF0000"/>
      <name val="Calibri"/>
      <family val="2"/>
      <charset val="186"/>
      <scheme val="minor"/>
    </font>
    <font>
      <b/>
      <sz val="11"/>
      <color rgb="FFFF0000"/>
      <name val="Calibri"/>
      <family val="2"/>
      <charset val="186"/>
      <scheme val="minor"/>
    </font>
    <font>
      <sz val="11"/>
      <color theme="0"/>
      <name val="Calibri"/>
      <family val="2"/>
      <charset val="186"/>
      <scheme val="minor"/>
    </font>
    <font>
      <b/>
      <sz val="14"/>
      <color theme="5"/>
      <name val="Calibri"/>
      <family val="2"/>
      <scheme val="minor"/>
    </font>
    <font>
      <sz val="11"/>
      <color theme="1"/>
      <name val="Times New Roman"/>
      <family val="1"/>
    </font>
    <font>
      <i/>
      <sz val="11"/>
      <color theme="1"/>
      <name val="Times New Roman"/>
      <family val="1"/>
    </font>
    <font>
      <b/>
      <sz val="16"/>
      <color theme="1"/>
      <name val="Times New Roman"/>
      <family val="1"/>
    </font>
    <font>
      <b/>
      <sz val="14"/>
      <color theme="1"/>
      <name val="Times New Roman"/>
      <family val="1"/>
    </font>
    <font>
      <b/>
      <sz val="14"/>
      <color theme="5"/>
      <name val="Times New Roman"/>
      <family val="1"/>
    </font>
    <font>
      <sz val="14"/>
      <color rgb="FFFF0000"/>
      <name val="Times New Roman"/>
      <family val="1"/>
    </font>
    <font>
      <b/>
      <sz val="12"/>
      <color theme="1"/>
      <name val="Times New Roman"/>
      <family val="1"/>
    </font>
    <font>
      <sz val="11"/>
      <name val="Times New Roman"/>
      <family val="1"/>
    </font>
    <font>
      <i/>
      <sz val="12"/>
      <name val="Calibri"/>
      <family val="2"/>
      <scheme val="minor"/>
    </font>
    <font>
      <b/>
      <sz val="14"/>
      <color theme="1"/>
      <name val="Times New Roman"/>
      <family val="1"/>
      <charset val="186"/>
    </font>
    <font>
      <sz val="12"/>
      <color theme="1"/>
      <name val="Times New Roman"/>
      <family val="1"/>
      <charset val="186"/>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00B050"/>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theme="9" tint="-0.24994659260841701"/>
      </right>
      <top style="medium">
        <color theme="9" tint="-0.24994659260841701"/>
      </top>
      <bottom style="medium">
        <color theme="9" tint="-0.24994659260841701"/>
      </bottom>
      <diagonal/>
    </border>
    <border>
      <left/>
      <right style="medium">
        <color theme="9" tint="-0.24994659260841701"/>
      </right>
      <top style="medium">
        <color theme="9" tint="-0.24994659260841701"/>
      </top>
      <bottom/>
      <diagonal/>
    </border>
    <border>
      <left style="thin">
        <color indexed="64"/>
      </left>
      <right style="thin">
        <color indexed="64"/>
      </right>
      <top/>
      <bottom/>
      <diagonal/>
    </border>
  </borders>
  <cellStyleXfs count="4">
    <xf numFmtId="0" fontId="0" fillId="0" borderId="0"/>
    <xf numFmtId="0" fontId="2" fillId="0" borderId="0"/>
    <xf numFmtId="0" fontId="2" fillId="0" borderId="0"/>
    <xf numFmtId="43" fontId="4" fillId="0" borderId="0" applyFont="0" applyFill="0" applyBorder="0" applyAlignment="0" applyProtection="0"/>
  </cellStyleXfs>
  <cellXfs count="157">
    <xf numFmtId="0" fontId="0" fillId="0" borderId="0" xfId="0"/>
    <xf numFmtId="0" fontId="1" fillId="0" borderId="0" xfId="0" applyFont="1"/>
    <xf numFmtId="0" fontId="1" fillId="0" borderId="0" xfId="0" quotePrefix="1" applyFont="1"/>
    <xf numFmtId="0" fontId="1" fillId="0" borderId="0" xfId="0" applyFont="1" applyAlignment="1">
      <alignment wrapText="1"/>
    </xf>
    <xf numFmtId="0" fontId="1" fillId="2" borderId="0" xfId="0" applyFont="1" applyFill="1"/>
    <xf numFmtId="0" fontId="1" fillId="3" borderId="0" xfId="0" applyFont="1" applyFill="1"/>
    <xf numFmtId="0" fontId="3" fillId="0" borderId="3" xfId="2" applyFont="1" applyBorder="1"/>
    <xf numFmtId="0" fontId="2" fillId="0" borderId="2" xfId="2" applyBorder="1" applyAlignment="1">
      <alignment horizontal="center" vertical="center"/>
    </xf>
    <xf numFmtId="0" fontId="0" fillId="0" borderId="0" xfId="0" applyAlignment="1">
      <alignment wrapText="1"/>
    </xf>
    <xf numFmtId="0" fontId="3" fillId="0" borderId="3" xfId="2" applyFont="1" applyBorder="1" applyAlignment="1">
      <alignment vertical="center" wrapText="1"/>
    </xf>
    <xf numFmtId="0" fontId="6" fillId="0" borderId="1" xfId="0" applyFont="1" applyBorder="1"/>
    <xf numFmtId="4" fontId="3" fillId="2" borderId="5" xfId="2" applyNumberFormat="1" applyFont="1" applyFill="1" applyBorder="1" applyAlignment="1" applyProtection="1">
      <alignment horizontal="center" vertical="center"/>
      <protection locked="0"/>
    </xf>
    <xf numFmtId="0" fontId="0" fillId="2" borderId="0" xfId="0" applyFill="1"/>
    <xf numFmtId="4" fontId="3" fillId="2" borderId="1" xfId="2" applyNumberFormat="1" applyFont="1" applyFill="1" applyBorder="1" applyAlignment="1">
      <alignment horizontal="center" vertical="center"/>
    </xf>
    <xf numFmtId="4" fontId="3" fillId="2" borderId="0" xfId="2" applyNumberFormat="1" applyFont="1" applyFill="1" applyAlignment="1">
      <alignment horizontal="center" vertical="center"/>
    </xf>
    <xf numFmtId="0" fontId="2" fillId="0" borderId="0" xfId="2"/>
    <xf numFmtId="0" fontId="3" fillId="0" borderId="1" xfId="2" applyFont="1" applyBorder="1" applyAlignment="1">
      <alignment vertical="center" wrapText="1"/>
    </xf>
    <xf numFmtId="0" fontId="3" fillId="0" borderId="1" xfId="2" applyFont="1" applyBorder="1" applyAlignment="1">
      <alignment horizontal="right" vertical="center" wrapText="1"/>
    </xf>
    <xf numFmtId="43" fontId="2" fillId="0" borderId="2" xfId="3" applyFont="1" applyFill="1" applyBorder="1" applyAlignment="1">
      <alignment horizontal="center" vertical="center"/>
    </xf>
    <xf numFmtId="0" fontId="7" fillId="0" borderId="1" xfId="2" applyFont="1" applyBorder="1" applyAlignment="1">
      <alignment vertical="center"/>
    </xf>
    <xf numFmtId="0" fontId="3" fillId="0" borderId="1" xfId="2" applyFont="1" applyBorder="1" applyAlignment="1">
      <alignment vertical="center"/>
    </xf>
    <xf numFmtId="0" fontId="2" fillId="0" borderId="0" xfId="2" applyAlignment="1">
      <alignment vertical="top" wrapText="1"/>
    </xf>
    <xf numFmtId="0" fontId="10" fillId="0" borderId="3" xfId="2" applyFont="1" applyBorder="1"/>
    <xf numFmtId="0" fontId="10" fillId="0" borderId="3" xfId="2" applyFont="1" applyBorder="1" applyAlignment="1">
      <alignment wrapText="1"/>
    </xf>
    <xf numFmtId="2" fontId="3" fillId="2" borderId="2" xfId="2" applyNumberFormat="1" applyFont="1" applyFill="1" applyBorder="1" applyAlignment="1">
      <alignment horizontal="center" vertical="center"/>
    </xf>
    <xf numFmtId="4" fontId="3" fillId="2" borderId="2" xfId="2" applyNumberFormat="1" applyFont="1" applyFill="1" applyBorder="1" applyAlignment="1">
      <alignment horizontal="center" vertical="center"/>
    </xf>
    <xf numFmtId="4" fontId="9" fillId="2" borderId="2" xfId="2" applyNumberFormat="1" applyFont="1" applyFill="1" applyBorder="1" applyAlignment="1">
      <alignment horizontal="center" vertical="center"/>
    </xf>
    <xf numFmtId="0" fontId="11" fillId="0" borderId="0" xfId="0" applyFont="1"/>
    <xf numFmtId="0" fontId="13" fillId="0" borderId="9" xfId="0" applyFont="1" applyBorder="1" applyAlignment="1">
      <alignment vertical="center"/>
    </xf>
    <xf numFmtId="0" fontId="0" fillId="0" borderId="10" xfId="0" applyBorder="1"/>
    <xf numFmtId="0" fontId="13" fillId="0" borderId="10" xfId="0" applyFont="1" applyBorder="1" applyAlignment="1">
      <alignment vertical="center"/>
    </xf>
    <xf numFmtId="0" fontId="13" fillId="0" borderId="13" xfId="0" applyFont="1" applyBorder="1" applyAlignment="1">
      <alignment vertical="center"/>
    </xf>
    <xf numFmtId="0" fontId="13" fillId="0" borderId="12" xfId="0" applyFont="1" applyBorder="1" applyAlignment="1">
      <alignment vertical="center"/>
    </xf>
    <xf numFmtId="0" fontId="0" fillId="0" borderId="14" xfId="0" applyBorder="1"/>
    <xf numFmtId="0" fontId="13" fillId="0" borderId="12" xfId="0" applyFont="1" applyBorder="1" applyAlignment="1">
      <alignment vertical="center" wrapText="1"/>
    </xf>
    <xf numFmtId="0" fontId="12" fillId="0" borderId="14" xfId="0" applyFont="1" applyBorder="1" applyAlignment="1">
      <alignment vertical="center"/>
    </xf>
    <xf numFmtId="0" fontId="12" fillId="0" borderId="14" xfId="0" applyFont="1" applyBorder="1" applyAlignment="1">
      <alignment horizontal="right" vertical="center"/>
    </xf>
    <xf numFmtId="0" fontId="12" fillId="0" borderId="12" xfId="0" applyFont="1" applyBorder="1" applyAlignment="1">
      <alignment vertical="center" wrapText="1"/>
    </xf>
    <xf numFmtId="0" fontId="0" fillId="0" borderId="14" xfId="0" applyBorder="1" applyAlignment="1">
      <alignment vertical="center" wrapText="1"/>
    </xf>
    <xf numFmtId="0" fontId="12" fillId="0" borderId="14" xfId="0" applyFont="1" applyBorder="1" applyAlignment="1">
      <alignment vertical="center" wrapText="1"/>
    </xf>
    <xf numFmtId="0" fontId="12" fillId="0" borderId="14" xfId="0" applyFont="1" applyBorder="1" applyAlignment="1">
      <alignment horizontal="center" vertical="center" wrapText="1"/>
    </xf>
    <xf numFmtId="0" fontId="12" fillId="0" borderId="14" xfId="0" applyFont="1" applyBorder="1" applyAlignment="1">
      <alignment horizontal="center" vertical="center"/>
    </xf>
    <xf numFmtId="0" fontId="13" fillId="0" borderId="14" xfId="0" applyFont="1" applyBorder="1" applyAlignment="1">
      <alignment vertical="center" wrapText="1"/>
    </xf>
    <xf numFmtId="0" fontId="13" fillId="0" borderId="16" xfId="0" applyFont="1" applyBorder="1" applyAlignment="1">
      <alignment vertical="center"/>
    </xf>
    <xf numFmtId="0" fontId="13" fillId="0" borderId="11" xfId="0" applyFont="1" applyBorder="1" applyAlignment="1">
      <alignment vertical="center"/>
    </xf>
    <xf numFmtId="0" fontId="16" fillId="0" borderId="0" xfId="0" applyFont="1" applyAlignment="1">
      <alignment vertical="center"/>
    </xf>
    <xf numFmtId="0" fontId="16" fillId="5" borderId="9" xfId="0" applyFont="1" applyFill="1" applyBorder="1" applyAlignment="1">
      <alignment vertical="center"/>
    </xf>
    <xf numFmtId="0" fontId="16" fillId="5" borderId="10" xfId="0" applyFont="1" applyFill="1" applyBorder="1" applyAlignment="1">
      <alignment vertical="center"/>
    </xf>
    <xf numFmtId="0" fontId="16" fillId="5" borderId="12" xfId="0" applyFont="1" applyFill="1" applyBorder="1" applyAlignment="1">
      <alignment vertical="center"/>
    </xf>
    <xf numFmtId="0" fontId="16" fillId="5" borderId="14" xfId="0" applyFont="1" applyFill="1" applyBorder="1" applyAlignment="1">
      <alignment vertical="center"/>
    </xf>
    <xf numFmtId="0" fontId="13" fillId="0" borderId="14" xfId="0" applyFont="1" applyBorder="1" applyAlignment="1">
      <alignment vertical="center"/>
    </xf>
    <xf numFmtId="0" fontId="12" fillId="2" borderId="14" xfId="0" applyFont="1" applyFill="1" applyBorder="1" applyAlignment="1">
      <alignment vertical="center"/>
    </xf>
    <xf numFmtId="0" fontId="3" fillId="0" borderId="0" xfId="2" applyFont="1" applyAlignment="1">
      <alignment horizontal="right" vertical="center" wrapText="1"/>
    </xf>
    <xf numFmtId="0" fontId="3" fillId="2" borderId="1" xfId="2" applyFont="1" applyFill="1" applyBorder="1"/>
    <xf numFmtId="0" fontId="21" fillId="0" borderId="0" xfId="0" applyFont="1"/>
    <xf numFmtId="0" fontId="24" fillId="0" borderId="0" xfId="0" applyFont="1"/>
    <xf numFmtId="2" fontId="1" fillId="2" borderId="0" xfId="0" applyNumberFormat="1" applyFont="1" applyFill="1"/>
    <xf numFmtId="0" fontId="31" fillId="0" borderId="0" xfId="0" applyFont="1"/>
    <xf numFmtId="0" fontId="32" fillId="0" borderId="0" xfId="0" applyFont="1"/>
    <xf numFmtId="0" fontId="34" fillId="0" borderId="0" xfId="0" applyFont="1" applyAlignment="1">
      <alignment horizontal="center" wrapText="1"/>
    </xf>
    <xf numFmtId="0" fontId="35" fillId="0" borderId="0" xfId="0" applyFont="1" applyAlignment="1">
      <alignment horizontal="left"/>
    </xf>
    <xf numFmtId="0" fontId="31" fillId="0" borderId="0" xfId="0" applyFont="1" applyAlignment="1">
      <alignment wrapText="1"/>
    </xf>
    <xf numFmtId="0" fontId="36" fillId="0" borderId="0" xfId="0" applyFont="1" applyFill="1"/>
    <xf numFmtId="0" fontId="37" fillId="0" borderId="1" xfId="0" applyFont="1" applyBorder="1" applyAlignment="1">
      <alignment wrapText="1"/>
    </xf>
    <xf numFmtId="0" fontId="31" fillId="0" borderId="18" xfId="0" applyFont="1" applyBorder="1" applyAlignment="1">
      <alignment wrapText="1"/>
    </xf>
    <xf numFmtId="0" fontId="31" fillId="0" borderId="18" xfId="0" applyFont="1" applyBorder="1"/>
    <xf numFmtId="0" fontId="31" fillId="0" borderId="1" xfId="0" applyFont="1" applyBorder="1" applyAlignment="1">
      <alignment wrapText="1"/>
    </xf>
    <xf numFmtId="0" fontId="31" fillId="0" borderId="1" xfId="0" applyFont="1" applyBorder="1"/>
    <xf numFmtId="0" fontId="31" fillId="0" borderId="0" xfId="0" quotePrefix="1" applyFont="1"/>
    <xf numFmtId="0" fontId="40" fillId="0" borderId="1" xfId="0" applyFont="1" applyBorder="1" applyAlignment="1">
      <alignment horizontal="center"/>
    </xf>
    <xf numFmtId="0" fontId="40" fillId="0" borderId="1" xfId="0" applyFont="1" applyBorder="1" applyAlignment="1">
      <alignment horizontal="center" wrapText="1"/>
    </xf>
    <xf numFmtId="0" fontId="41" fillId="0" borderId="1" xfId="0" applyFont="1" applyBorder="1" applyAlignment="1">
      <alignment wrapText="1"/>
    </xf>
    <xf numFmtId="0" fontId="31" fillId="0" borderId="0" xfId="0" applyFont="1" applyBorder="1"/>
    <xf numFmtId="2" fontId="31" fillId="3" borderId="1" xfId="0" applyNumberFormat="1" applyFont="1" applyFill="1" applyBorder="1" applyAlignment="1" applyProtection="1">
      <protection locked="0"/>
    </xf>
    <xf numFmtId="2" fontId="31" fillId="3" borderId="1" xfId="0" applyNumberFormat="1" applyFont="1" applyFill="1" applyBorder="1" applyProtection="1">
      <protection locked="0"/>
    </xf>
    <xf numFmtId="2" fontId="38" fillId="3" borderId="1" xfId="0" applyNumberFormat="1" applyFont="1" applyFill="1" applyBorder="1" applyProtection="1">
      <protection locked="0"/>
    </xf>
    <xf numFmtId="4" fontId="3" fillId="2" borderId="19" xfId="2" applyNumberFormat="1" applyFont="1" applyFill="1" applyBorder="1" applyAlignment="1" applyProtection="1">
      <alignment horizontal="center" vertical="center"/>
    </xf>
    <xf numFmtId="4" fontId="3" fillId="2" borderId="20" xfId="2" applyNumberFormat="1" applyFont="1" applyFill="1" applyBorder="1" applyAlignment="1" applyProtection="1">
      <alignment horizontal="center" vertical="center"/>
    </xf>
    <xf numFmtId="4" fontId="3" fillId="2" borderId="1" xfId="2" applyNumberFormat="1" applyFont="1" applyFill="1" applyBorder="1" applyAlignment="1" applyProtection="1">
      <alignment horizontal="center" vertical="center"/>
    </xf>
    <xf numFmtId="4" fontId="3" fillId="2" borderId="2" xfId="2" applyNumberFormat="1" applyFont="1" applyFill="1" applyBorder="1" applyAlignment="1" applyProtection="1">
      <alignment horizontal="center" vertical="center"/>
    </xf>
    <xf numFmtId="0" fontId="0" fillId="0" borderId="0" xfId="0" applyProtection="1"/>
    <xf numFmtId="0" fontId="21" fillId="0" borderId="0" xfId="0" applyFont="1" applyAlignment="1" applyProtection="1">
      <alignment wrapText="1"/>
    </xf>
    <xf numFmtId="0" fontId="1" fillId="0" borderId="0" xfId="0" applyFont="1" applyFill="1" applyProtection="1"/>
    <xf numFmtId="0" fontId="30" fillId="0" borderId="0" xfId="0" applyFont="1" applyAlignment="1" applyProtection="1">
      <alignment wrapText="1"/>
    </xf>
    <xf numFmtId="0" fontId="39" fillId="0" borderId="0" xfId="0" applyFont="1" applyAlignment="1" applyProtection="1"/>
    <xf numFmtId="0" fontId="0" fillId="0" borderId="0" xfId="0" applyAlignment="1" applyProtection="1">
      <alignment wrapText="1"/>
    </xf>
    <xf numFmtId="0" fontId="1" fillId="0" borderId="0" xfId="0" applyFont="1" applyProtection="1"/>
    <xf numFmtId="0" fontId="3" fillId="0" borderId="1" xfId="2" applyFont="1" applyBorder="1" applyAlignment="1" applyProtection="1">
      <alignment vertical="center" wrapText="1"/>
    </xf>
    <xf numFmtId="0" fontId="2" fillId="0" borderId="2" xfId="2" applyBorder="1" applyAlignment="1" applyProtection="1">
      <alignment horizontal="center" vertical="center"/>
    </xf>
    <xf numFmtId="0" fontId="6" fillId="0" borderId="0" xfId="0" applyFont="1" applyProtection="1"/>
    <xf numFmtId="0" fontId="3" fillId="0" borderId="1" xfId="2" applyFont="1" applyBorder="1" applyAlignment="1" applyProtection="1">
      <alignment horizontal="right" vertical="center" wrapText="1"/>
    </xf>
    <xf numFmtId="0" fontId="2" fillId="0" borderId="8" xfId="2" applyBorder="1" applyAlignment="1" applyProtection="1">
      <alignment horizontal="center" vertical="center"/>
    </xf>
    <xf numFmtId="0" fontId="2" fillId="0" borderId="1" xfId="2" applyBorder="1" applyAlignment="1" applyProtection="1">
      <alignment horizontal="center" vertical="center"/>
    </xf>
    <xf numFmtId="0" fontId="6" fillId="0" borderId="0" xfId="0" applyFont="1" applyAlignment="1" applyProtection="1">
      <alignment wrapText="1"/>
    </xf>
    <xf numFmtId="0" fontId="7" fillId="0" borderId="0" xfId="0" applyFont="1" applyAlignment="1" applyProtection="1">
      <alignment wrapText="1"/>
    </xf>
    <xf numFmtId="0" fontId="7" fillId="0" borderId="1" xfId="0" applyFont="1" applyBorder="1" applyAlignment="1" applyProtection="1">
      <alignment wrapText="1"/>
    </xf>
    <xf numFmtId="0" fontId="6" fillId="0" borderId="1" xfId="0" applyFont="1" applyBorder="1" applyAlignment="1" applyProtection="1">
      <alignment wrapText="1"/>
    </xf>
    <xf numFmtId="0" fontId="6" fillId="2" borderId="1" xfId="0" applyFont="1" applyFill="1" applyBorder="1" applyProtection="1"/>
    <xf numFmtId="2" fontId="6" fillId="2" borderId="1" xfId="0" applyNumberFormat="1" applyFont="1" applyFill="1" applyBorder="1" applyProtection="1"/>
    <xf numFmtId="2" fontId="6" fillId="0" borderId="0" xfId="0" applyNumberFormat="1" applyFont="1" applyProtection="1"/>
    <xf numFmtId="0" fontId="27" fillId="2" borderId="1" xfId="0" applyFont="1" applyFill="1" applyBorder="1" applyProtection="1"/>
    <xf numFmtId="2" fontId="27" fillId="2" borderId="1" xfId="0" applyNumberFormat="1" applyFont="1" applyFill="1" applyBorder="1" applyProtection="1"/>
    <xf numFmtId="0" fontId="28" fillId="2" borderId="1" xfId="0" applyFont="1" applyFill="1" applyBorder="1" applyProtection="1"/>
    <xf numFmtId="2" fontId="6" fillId="2" borderId="21" xfId="0" applyNumberFormat="1" applyFont="1" applyFill="1" applyBorder="1" applyProtection="1"/>
    <xf numFmtId="0" fontId="25" fillId="2" borderId="0" xfId="0" applyFont="1" applyFill="1" applyAlignment="1" applyProtection="1">
      <alignment wrapText="1"/>
    </xf>
    <xf numFmtId="0" fontId="6" fillId="2" borderId="1" xfId="0" applyFont="1" applyFill="1" applyBorder="1" applyAlignment="1" applyProtection="1">
      <alignment wrapText="1"/>
    </xf>
    <xf numFmtId="0" fontId="26" fillId="2" borderId="0" xfId="0" applyFont="1" applyFill="1" applyAlignment="1" applyProtection="1">
      <alignment wrapText="1"/>
    </xf>
    <xf numFmtId="4" fontId="6" fillId="0" borderId="0" xfId="0" applyNumberFormat="1" applyFont="1" applyProtection="1"/>
    <xf numFmtId="4" fontId="6" fillId="2" borderId="1" xfId="0" applyNumberFormat="1" applyFont="1" applyFill="1" applyBorder="1" applyProtection="1"/>
    <xf numFmtId="0" fontId="6" fillId="0" borderId="1" xfId="0" applyFont="1" applyBorder="1" applyProtection="1"/>
    <xf numFmtId="0" fontId="5" fillId="0" borderId="0" xfId="0" applyFont="1" applyAlignment="1" applyProtection="1">
      <alignment wrapText="1"/>
    </xf>
    <xf numFmtId="0" fontId="5" fillId="0" borderId="1" xfId="0" applyFont="1" applyBorder="1" applyAlignment="1" applyProtection="1">
      <alignment wrapText="1"/>
    </xf>
    <xf numFmtId="0" fontId="0" fillId="4" borderId="1" xfId="0" applyFill="1" applyBorder="1" applyProtection="1"/>
    <xf numFmtId="0" fontId="0" fillId="0" borderId="3" xfId="0" applyBorder="1" applyAlignment="1" applyProtection="1">
      <alignment wrapText="1"/>
    </xf>
    <xf numFmtId="4" fontId="3" fillId="0" borderId="0" xfId="2" applyNumberFormat="1" applyFont="1" applyAlignment="1" applyProtection="1">
      <alignment horizontal="center" vertical="center"/>
    </xf>
    <xf numFmtId="0" fontId="0" fillId="0" borderId="4" xfId="0" applyBorder="1" applyAlignment="1" applyProtection="1">
      <alignment wrapText="1"/>
    </xf>
    <xf numFmtId="4" fontId="22" fillId="2" borderId="1" xfId="2" applyNumberFormat="1" applyFont="1" applyFill="1" applyBorder="1" applyAlignment="1" applyProtection="1">
      <alignment horizontal="center" vertical="center"/>
    </xf>
    <xf numFmtId="4" fontId="0" fillId="0" borderId="0" xfId="0" applyNumberFormat="1" applyProtection="1"/>
    <xf numFmtId="0" fontId="29" fillId="0" borderId="0" xfId="0" applyFont="1" applyAlignment="1" applyProtection="1">
      <alignment wrapText="1"/>
    </xf>
    <xf numFmtId="0" fontId="41" fillId="0" borderId="1" xfId="0" applyFont="1" applyBorder="1" applyAlignment="1">
      <alignment horizontal="center"/>
    </xf>
    <xf numFmtId="0" fontId="33" fillId="0" borderId="0" xfId="0" applyFont="1" applyAlignment="1">
      <alignment horizontal="center" vertical="center"/>
    </xf>
    <xf numFmtId="0" fontId="31" fillId="0" borderId="17" xfId="0" applyFont="1" applyBorder="1" applyAlignment="1">
      <alignment horizontal="center" wrapText="1"/>
    </xf>
    <xf numFmtId="0" fontId="31" fillId="0" borderId="18" xfId="0" applyFont="1" applyBorder="1" applyAlignment="1">
      <alignment horizontal="center" wrapText="1"/>
    </xf>
    <xf numFmtId="0" fontId="34" fillId="0" borderId="0" xfId="0" applyFont="1" applyAlignment="1">
      <alignment horizontal="center" wrapText="1"/>
    </xf>
    <xf numFmtId="0" fontId="37" fillId="0" borderId="1" xfId="0" applyFont="1" applyBorder="1" applyAlignment="1">
      <alignment horizontal="center" wrapText="1"/>
    </xf>
    <xf numFmtId="0" fontId="37" fillId="0" borderId="17" xfId="0" applyFont="1" applyBorder="1" applyAlignment="1">
      <alignment horizontal="center" wrapText="1"/>
    </xf>
    <xf numFmtId="0" fontId="37" fillId="0" borderId="18" xfId="0" applyFont="1" applyBorder="1" applyAlignment="1">
      <alignment horizontal="center" wrapText="1"/>
    </xf>
    <xf numFmtId="0" fontId="1" fillId="0" borderId="0" xfId="0" applyFont="1" applyAlignment="1">
      <alignment horizontal="center" wrapText="1"/>
    </xf>
    <xf numFmtId="0" fontId="23" fillId="0" borderId="0" xfId="0" applyFont="1" applyAlignment="1" applyProtection="1">
      <alignment horizontal="center" wrapText="1"/>
    </xf>
    <xf numFmtId="0" fontId="6" fillId="2" borderId="17" xfId="0" applyFont="1" applyFill="1" applyBorder="1" applyAlignment="1" applyProtection="1">
      <alignment horizontal="center"/>
    </xf>
    <xf numFmtId="0" fontId="6" fillId="2" borderId="21" xfId="0" applyFont="1" applyFill="1" applyBorder="1" applyAlignment="1" applyProtection="1">
      <alignment horizontal="center"/>
    </xf>
    <xf numFmtId="0" fontId="6" fillId="2" borderId="18" xfId="0" applyFont="1" applyFill="1" applyBorder="1" applyAlignment="1" applyProtection="1">
      <alignment horizontal="center"/>
    </xf>
    <xf numFmtId="2" fontId="6" fillId="2" borderId="17" xfId="0" applyNumberFormat="1" applyFont="1" applyFill="1" applyBorder="1" applyAlignment="1" applyProtection="1">
      <alignment horizontal="center"/>
    </xf>
    <xf numFmtId="2" fontId="6" fillId="2" borderId="21" xfId="0" applyNumberFormat="1" applyFont="1" applyFill="1" applyBorder="1" applyAlignment="1" applyProtection="1">
      <alignment horizontal="center"/>
    </xf>
    <xf numFmtId="0" fontId="8" fillId="0" borderId="0" xfId="2" applyFont="1" applyAlignment="1">
      <alignment vertical="top" wrapText="1"/>
    </xf>
    <xf numFmtId="0" fontId="3" fillId="0" borderId="6" xfId="2" applyFont="1" applyBorder="1" applyAlignment="1">
      <alignment vertical="center" wrapText="1"/>
    </xf>
    <xf numFmtId="0" fontId="3" fillId="0" borderId="7" xfId="2" applyFont="1" applyBorder="1" applyAlignment="1">
      <alignment vertical="center" wrapText="1"/>
    </xf>
    <xf numFmtId="0" fontId="3" fillId="0" borderId="8" xfId="2" applyFont="1" applyBorder="1" applyAlignment="1">
      <alignment vertical="center" wrapText="1"/>
    </xf>
    <xf numFmtId="0" fontId="13" fillId="0" borderId="1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6" xfId="0" applyFont="1" applyBorder="1" applyAlignment="1">
      <alignment vertical="center"/>
    </xf>
    <xf numFmtId="0" fontId="13" fillId="0" borderId="12" xfId="0" applyFont="1" applyBorder="1" applyAlignment="1">
      <alignment vertical="center"/>
    </xf>
    <xf numFmtId="0" fontId="14" fillId="0" borderId="16" xfId="0" applyFont="1" applyBorder="1" applyAlignment="1">
      <alignment vertical="center" textRotation="90" wrapText="1"/>
    </xf>
    <xf numFmtId="0" fontId="14" fillId="0" borderId="12" xfId="0" applyFont="1" applyBorder="1" applyAlignment="1">
      <alignment vertical="center" textRotation="90" wrapText="1"/>
    </xf>
    <xf numFmtId="0" fontId="14" fillId="0" borderId="16" xfId="0" applyFont="1" applyBorder="1" applyAlignment="1">
      <alignment horizontal="justify" vertical="center" textRotation="90" wrapText="1"/>
    </xf>
    <xf numFmtId="0" fontId="14" fillId="0" borderId="12" xfId="0" applyFont="1" applyBorder="1" applyAlignment="1">
      <alignment horizontal="justify" vertical="center" textRotation="90" wrapText="1"/>
    </xf>
    <xf numFmtId="0" fontId="14" fillId="2" borderId="16"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3" fillId="0" borderId="15" xfId="0" applyFont="1" applyBorder="1" applyAlignment="1">
      <alignment vertical="center"/>
    </xf>
    <xf numFmtId="0" fontId="13" fillId="0" borderId="11" xfId="0" applyFont="1" applyBorder="1" applyAlignment="1">
      <alignment vertical="center"/>
    </xf>
    <xf numFmtId="0" fontId="13" fillId="0" borderId="10" xfId="0" applyFont="1" applyBorder="1" applyAlignment="1">
      <alignment vertical="center"/>
    </xf>
    <xf numFmtId="0" fontId="13" fillId="0" borderId="15" xfId="0" applyFont="1" applyBorder="1" applyAlignment="1">
      <alignment vertical="center" wrapText="1"/>
    </xf>
    <xf numFmtId="0" fontId="13" fillId="0" borderId="11" xfId="0" applyFont="1" applyBorder="1" applyAlignment="1">
      <alignment vertical="center" wrapText="1"/>
    </xf>
    <xf numFmtId="0" fontId="13" fillId="0" borderId="10" xfId="0" applyFont="1" applyBorder="1" applyAlignment="1">
      <alignment vertical="center" wrapText="1"/>
    </xf>
  </cellXfs>
  <cellStyles count="4">
    <cellStyle name="Comma" xfId="3" builtinId="3"/>
    <cellStyle name="Normal" xfId="0" builtinId="0"/>
    <cellStyle name="Normal 2" xfId="2"/>
    <cellStyle name="Parasts 2" xfId="1"/>
  </cellStyles>
  <dxfs count="3">
    <dxf>
      <fill>
        <patternFill>
          <bgColor rgb="FFFF0000"/>
        </patternFill>
      </fill>
    </dxf>
    <dxf>
      <fill>
        <patternFill>
          <bgColor rgb="FFC0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ita.kibilde/AppData/Local/Microsoft/Windows/INetCache/Content.Outlook/4QERF72B/zalinasanas%20sankciju%20kalkulators%2020july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imniecības dati"/>
      <sheetName val="variants2"/>
      <sheetName val="aprēķini"/>
      <sheetName val="rezultats"/>
    </sheetNames>
    <sheetDataSet>
      <sheetData sheetId="0"/>
      <sheetData sheetId="1">
        <row r="33">
          <cell r="D33" t="str">
            <v>papuve</v>
          </cell>
        </row>
        <row r="34">
          <cell r="D34" t="str">
            <v>Koki grupās, koku, krūmu puduri</v>
          </cell>
        </row>
        <row r="35">
          <cell r="D35" t="str">
            <v>Laukmales</v>
          </cell>
        </row>
        <row r="36">
          <cell r="D36" t="str">
            <v>Dīķi</v>
          </cell>
        </row>
        <row r="37">
          <cell r="D37" t="str">
            <v>Buferjoslas</v>
          </cell>
        </row>
        <row r="38">
          <cell r="D38" t="str">
            <v>Alejas</v>
          </cell>
        </row>
        <row r="39">
          <cell r="D39" t="str">
            <v>Dižkoki</v>
          </cell>
        </row>
        <row r="40">
          <cell r="D40" t="str">
            <v>Dižakmeņi</v>
          </cell>
        </row>
        <row r="41">
          <cell r="D41" t="str">
            <v>pasējā sētas stiebrzāles</v>
          </cell>
        </row>
        <row r="42">
          <cell r="D42" t="str">
            <v>slāpekli piesaistoši kultūraugi </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C7" sqref="C7"/>
    </sheetView>
  </sheetViews>
  <sheetFormatPr defaultRowHeight="15" x14ac:dyDescent="0.25"/>
  <cols>
    <col min="1" max="1" width="13.5703125" bestFit="1" customWidth="1"/>
    <col min="2" max="2" width="58.7109375" bestFit="1" customWidth="1"/>
    <col min="3" max="3" width="110.42578125" customWidth="1"/>
  </cols>
  <sheetData>
    <row r="1" spans="1:3" ht="18.75" x14ac:dyDescent="0.3">
      <c r="A1" s="69" t="s">
        <v>763</v>
      </c>
      <c r="B1" s="69" t="s">
        <v>764</v>
      </c>
      <c r="C1" s="70" t="s">
        <v>765</v>
      </c>
    </row>
    <row r="2" spans="1:3" ht="15.75" x14ac:dyDescent="0.25">
      <c r="A2" s="119" t="s">
        <v>766</v>
      </c>
      <c r="B2" s="119" t="s">
        <v>705</v>
      </c>
      <c r="C2" s="71" t="s">
        <v>767</v>
      </c>
    </row>
    <row r="3" spans="1:3" ht="31.5" x14ac:dyDescent="0.25">
      <c r="A3" s="119"/>
      <c r="B3" s="119"/>
      <c r="C3" s="71" t="s">
        <v>768</v>
      </c>
    </row>
    <row r="4" spans="1:3" ht="31.5" x14ac:dyDescent="0.25">
      <c r="A4" s="119"/>
      <c r="B4" s="119"/>
      <c r="C4" s="71" t="s">
        <v>769</v>
      </c>
    </row>
    <row r="5" spans="1:3" ht="31.5" x14ac:dyDescent="0.25">
      <c r="A5" s="119"/>
      <c r="B5" s="119"/>
      <c r="C5" s="71" t="s">
        <v>770</v>
      </c>
    </row>
    <row r="6" spans="1:3" ht="15.75" x14ac:dyDescent="0.25">
      <c r="A6" s="119"/>
      <c r="B6" s="119"/>
      <c r="C6" s="71" t="s">
        <v>771</v>
      </c>
    </row>
    <row r="7" spans="1:3" ht="31.5" x14ac:dyDescent="0.25">
      <c r="A7" s="119" t="s">
        <v>766</v>
      </c>
      <c r="B7" s="119" t="s">
        <v>721</v>
      </c>
      <c r="C7" s="71" t="s">
        <v>772</v>
      </c>
    </row>
    <row r="8" spans="1:3" ht="15.75" x14ac:dyDescent="0.25">
      <c r="A8" s="119"/>
      <c r="B8" s="119"/>
      <c r="C8" s="71" t="s">
        <v>773</v>
      </c>
    </row>
  </sheetData>
  <sheetProtection algorithmName="SHA-512" hashValue="ca+ALozAJQ+5POq0qqny3N3bbDjSLhIgBFBSYI+fvORwf1pqoeUnu06GxfGWkRxsxFFFDwG2dNPIi0CRwpWHVQ==" saltValue="6fKVM2uQU14+bOKBjx/7sQ==" spinCount="100000" sheet="1" objects="1" scenarios="1"/>
  <mergeCells count="4">
    <mergeCell ref="A2:A6"/>
    <mergeCell ref="B2:B6"/>
    <mergeCell ref="A7:A8"/>
    <mergeCell ref="B7:B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79"/>
  <sheetViews>
    <sheetView topLeftCell="B1" zoomScale="110" zoomScaleNormal="110" workbookViewId="0">
      <selection activeCell="D72" sqref="D72"/>
    </sheetView>
  </sheetViews>
  <sheetFormatPr defaultRowHeight="15" x14ac:dyDescent="0.25"/>
  <cols>
    <col min="2" max="2" width="42" customWidth="1"/>
    <col min="3" max="3" width="48.5703125" customWidth="1"/>
    <col min="7" max="16" width="4.5703125" customWidth="1"/>
    <col min="17" max="17" width="4.5703125" style="12" customWidth="1"/>
    <col min="18" max="25" width="4.5703125" customWidth="1"/>
    <col min="26" max="26" width="4.5703125" style="12" customWidth="1"/>
    <col min="27" max="33" width="4.5703125" customWidth="1"/>
  </cols>
  <sheetData>
    <row r="1" spans="1:33" ht="15.75" thickBot="1" x14ac:dyDescent="0.3">
      <c r="A1" s="28"/>
      <c r="B1" s="138" t="s">
        <v>236</v>
      </c>
      <c r="C1" s="139"/>
      <c r="D1" s="30"/>
      <c r="E1" s="44"/>
      <c r="F1" s="44"/>
      <c r="G1" s="138" t="s">
        <v>237</v>
      </c>
      <c r="H1" s="140"/>
      <c r="I1" s="140"/>
      <c r="J1" s="140"/>
      <c r="K1" s="140"/>
      <c r="L1" s="140"/>
      <c r="M1" s="140"/>
      <c r="N1" s="140"/>
      <c r="O1" s="140"/>
      <c r="P1" s="139"/>
      <c r="Q1" s="138" t="s">
        <v>238</v>
      </c>
      <c r="R1" s="140"/>
      <c r="S1" s="140"/>
      <c r="T1" s="140"/>
      <c r="U1" s="140"/>
      <c r="V1" s="140"/>
      <c r="W1" s="140"/>
      <c r="X1" s="140"/>
      <c r="Y1" s="140"/>
      <c r="Z1" s="139"/>
      <c r="AA1" s="138" t="s">
        <v>239</v>
      </c>
      <c r="AB1" s="140"/>
      <c r="AC1" s="140"/>
      <c r="AD1" s="140"/>
      <c r="AE1" s="140"/>
      <c r="AF1" s="139"/>
      <c r="AG1" s="29"/>
    </row>
    <row r="2" spans="1:33" x14ac:dyDescent="0.25">
      <c r="A2" s="31" t="s">
        <v>240</v>
      </c>
      <c r="B2" s="141" t="s">
        <v>242</v>
      </c>
      <c r="C2" s="141" t="s">
        <v>243</v>
      </c>
      <c r="D2" s="143" t="s">
        <v>244</v>
      </c>
      <c r="E2" s="43"/>
      <c r="F2" s="43"/>
      <c r="G2" s="145" t="s">
        <v>245</v>
      </c>
      <c r="H2" s="145" t="s">
        <v>246</v>
      </c>
      <c r="I2" s="145" t="s">
        <v>247</v>
      </c>
      <c r="J2" s="145" t="s">
        <v>248</v>
      </c>
      <c r="K2" s="145" t="s">
        <v>249</v>
      </c>
      <c r="L2" s="145" t="s">
        <v>250</v>
      </c>
      <c r="M2" s="145" t="s">
        <v>251</v>
      </c>
      <c r="N2" s="145" t="s">
        <v>252</v>
      </c>
      <c r="O2" s="145" t="s">
        <v>253</v>
      </c>
      <c r="P2" s="145" t="s">
        <v>254</v>
      </c>
      <c r="Q2" s="149" t="s">
        <v>255</v>
      </c>
      <c r="R2" s="145" t="s">
        <v>256</v>
      </c>
      <c r="S2" s="147" t="s">
        <v>257</v>
      </c>
      <c r="T2" s="145" t="s">
        <v>258</v>
      </c>
      <c r="U2" s="145" t="s">
        <v>259</v>
      </c>
      <c r="V2" s="145" t="s">
        <v>260</v>
      </c>
      <c r="W2" s="145" t="s">
        <v>261</v>
      </c>
      <c r="X2" s="145" t="s">
        <v>262</v>
      </c>
      <c r="Y2" s="145" t="s">
        <v>263</v>
      </c>
      <c r="Z2" s="149" t="s">
        <v>264</v>
      </c>
      <c r="AA2" s="145" t="s">
        <v>265</v>
      </c>
      <c r="AB2" s="145" t="s">
        <v>266</v>
      </c>
      <c r="AC2" s="145" t="s">
        <v>267</v>
      </c>
      <c r="AD2" s="145" t="s">
        <v>268</v>
      </c>
      <c r="AE2" s="145" t="s">
        <v>269</v>
      </c>
      <c r="AF2" s="145" t="s">
        <v>270</v>
      </c>
      <c r="AG2" s="143" t="s">
        <v>271</v>
      </c>
    </row>
    <row r="3" spans="1:33" ht="115.5" customHeight="1" thickBot="1" x14ac:dyDescent="0.3">
      <c r="A3" s="32" t="s">
        <v>241</v>
      </c>
      <c r="B3" s="142"/>
      <c r="C3" s="142"/>
      <c r="D3" s="144"/>
      <c r="E3" s="32" t="s">
        <v>574</v>
      </c>
      <c r="F3" s="32"/>
      <c r="G3" s="146"/>
      <c r="H3" s="146"/>
      <c r="I3" s="146"/>
      <c r="J3" s="146"/>
      <c r="K3" s="146"/>
      <c r="L3" s="146"/>
      <c r="M3" s="146"/>
      <c r="N3" s="146"/>
      <c r="O3" s="146"/>
      <c r="P3" s="146"/>
      <c r="Q3" s="150"/>
      <c r="R3" s="146"/>
      <c r="S3" s="148"/>
      <c r="T3" s="146"/>
      <c r="U3" s="146"/>
      <c r="V3" s="146"/>
      <c r="W3" s="146"/>
      <c r="X3" s="146"/>
      <c r="Y3" s="146"/>
      <c r="Z3" s="150"/>
      <c r="AA3" s="146"/>
      <c r="AB3" s="146"/>
      <c r="AC3" s="146"/>
      <c r="AD3" s="146"/>
      <c r="AE3" s="146"/>
      <c r="AF3" s="146"/>
      <c r="AG3" s="144"/>
    </row>
    <row r="4" spans="1:33" ht="15.75" thickBot="1" x14ac:dyDescent="0.3">
      <c r="A4" s="34">
        <v>1</v>
      </c>
      <c r="B4" s="151" t="s">
        <v>272</v>
      </c>
      <c r="C4" s="152"/>
      <c r="D4" s="153"/>
      <c r="E4" s="50"/>
      <c r="F4" s="50"/>
      <c r="G4" s="35"/>
      <c r="H4" s="35"/>
      <c r="I4" s="35"/>
      <c r="J4" s="35"/>
      <c r="K4" s="35"/>
      <c r="L4" s="35"/>
      <c r="M4" s="35"/>
      <c r="N4" s="35"/>
      <c r="O4" s="35"/>
      <c r="P4" s="35"/>
      <c r="Q4" s="51"/>
      <c r="R4" s="35"/>
      <c r="S4" s="35"/>
      <c r="T4" s="35"/>
      <c r="U4" s="35"/>
      <c r="V4" s="35"/>
      <c r="W4" s="35"/>
      <c r="X4" s="35"/>
      <c r="Y4" s="35"/>
      <c r="Z4" s="51"/>
      <c r="AA4" s="35"/>
      <c r="AB4" s="35"/>
      <c r="AC4" s="35"/>
      <c r="AD4" s="35"/>
      <c r="AE4" s="35"/>
      <c r="AF4" s="35"/>
      <c r="AG4" s="36"/>
    </row>
    <row r="5" spans="1:33" ht="15.75" thickBot="1" x14ac:dyDescent="0.3">
      <c r="A5" s="37" t="s">
        <v>273</v>
      </c>
      <c r="B5" s="39" t="s">
        <v>272</v>
      </c>
      <c r="C5" s="39" t="s">
        <v>1</v>
      </c>
      <c r="D5" s="40">
        <v>140</v>
      </c>
      <c r="E5" s="40"/>
      <c r="F5" s="40">
        <v>1</v>
      </c>
      <c r="G5" s="35"/>
      <c r="H5" s="35"/>
      <c r="I5" s="35" t="s">
        <v>274</v>
      </c>
      <c r="J5" s="35"/>
      <c r="K5" s="35"/>
      <c r="L5" s="35"/>
      <c r="M5" s="35"/>
      <c r="N5" s="35"/>
      <c r="O5" s="35"/>
      <c r="P5" s="35"/>
      <c r="Q5" s="51" t="s">
        <v>274</v>
      </c>
      <c r="R5" s="35"/>
      <c r="S5" s="35"/>
      <c r="T5" s="35"/>
      <c r="U5" s="35" t="s">
        <v>275</v>
      </c>
      <c r="V5" s="35"/>
      <c r="W5" s="35" t="s">
        <v>274</v>
      </c>
      <c r="X5" s="35"/>
      <c r="Y5" s="35"/>
      <c r="Z5" s="51" t="s">
        <v>274</v>
      </c>
      <c r="AA5" s="35"/>
      <c r="AB5" s="35"/>
      <c r="AC5" s="35"/>
      <c r="AD5" s="35" t="s">
        <v>274</v>
      </c>
      <c r="AE5" s="35"/>
      <c r="AF5" s="35" t="s">
        <v>274</v>
      </c>
      <c r="AG5" s="36">
        <v>347</v>
      </c>
    </row>
    <row r="6" spans="1:33" ht="15.75" thickBot="1" x14ac:dyDescent="0.3">
      <c r="A6" s="37" t="s">
        <v>276</v>
      </c>
      <c r="B6" s="39" t="s">
        <v>272</v>
      </c>
      <c r="C6" s="39" t="s">
        <v>134</v>
      </c>
      <c r="D6" s="40">
        <v>141</v>
      </c>
      <c r="E6" s="40"/>
      <c r="F6" s="40">
        <v>1</v>
      </c>
      <c r="G6" s="35"/>
      <c r="H6" s="35"/>
      <c r="I6" s="35" t="s">
        <v>274</v>
      </c>
      <c r="J6" s="35"/>
      <c r="K6" s="35"/>
      <c r="L6" s="35"/>
      <c r="M6" s="35"/>
      <c r="N6" s="35"/>
      <c r="O6" s="35"/>
      <c r="P6" s="35"/>
      <c r="Q6" s="51" t="s">
        <v>274</v>
      </c>
      <c r="R6" s="35"/>
      <c r="S6" s="35"/>
      <c r="T6" s="35"/>
      <c r="U6" s="35"/>
      <c r="V6" s="35" t="s">
        <v>277</v>
      </c>
      <c r="W6" s="35" t="s">
        <v>274</v>
      </c>
      <c r="X6" s="35"/>
      <c r="Y6" s="35"/>
      <c r="Z6" s="51" t="s">
        <v>274</v>
      </c>
      <c r="AA6" s="35"/>
      <c r="AB6" s="35"/>
      <c r="AC6" s="35"/>
      <c r="AD6" s="35" t="s">
        <v>274</v>
      </c>
      <c r="AE6" s="35"/>
      <c r="AF6" s="35" t="s">
        <v>274</v>
      </c>
      <c r="AG6" s="36">
        <v>347</v>
      </c>
    </row>
    <row r="7" spans="1:33" ht="15.75" thickBot="1" x14ac:dyDescent="0.3">
      <c r="A7" s="37" t="s">
        <v>278</v>
      </c>
      <c r="B7" s="39" t="s">
        <v>272</v>
      </c>
      <c r="C7" s="39" t="s">
        <v>2</v>
      </c>
      <c r="D7" s="40">
        <v>111</v>
      </c>
      <c r="E7" s="40"/>
      <c r="F7" s="40">
        <v>2</v>
      </c>
      <c r="G7" s="35"/>
      <c r="H7" s="35"/>
      <c r="I7" s="35" t="s">
        <v>274</v>
      </c>
      <c r="J7" s="35"/>
      <c r="K7" s="35"/>
      <c r="L7" s="35"/>
      <c r="M7" s="35"/>
      <c r="N7" s="35"/>
      <c r="O7" s="35"/>
      <c r="P7" s="35"/>
      <c r="Q7" s="51" t="s">
        <v>274</v>
      </c>
      <c r="R7" s="35"/>
      <c r="S7" s="35"/>
      <c r="T7" s="35"/>
      <c r="U7" s="35" t="s">
        <v>275</v>
      </c>
      <c r="V7" s="35"/>
      <c r="W7" s="35" t="s">
        <v>274</v>
      </c>
      <c r="X7" s="35"/>
      <c r="Y7" s="35"/>
      <c r="Z7" s="51" t="s">
        <v>274</v>
      </c>
      <c r="AA7" s="35"/>
      <c r="AB7" s="35"/>
      <c r="AC7" s="35"/>
      <c r="AD7" s="35" t="s">
        <v>274</v>
      </c>
      <c r="AE7" s="35"/>
      <c r="AF7" s="35" t="s">
        <v>274</v>
      </c>
      <c r="AG7" s="36">
        <v>700</v>
      </c>
    </row>
    <row r="8" spans="1:33" ht="15.75" thickBot="1" x14ac:dyDescent="0.3">
      <c r="A8" s="37" t="s">
        <v>279</v>
      </c>
      <c r="B8" s="39" t="s">
        <v>272</v>
      </c>
      <c r="C8" s="39" t="s">
        <v>280</v>
      </c>
      <c r="D8" s="40">
        <v>113</v>
      </c>
      <c r="E8" s="40"/>
      <c r="F8" s="40">
        <v>2</v>
      </c>
      <c r="G8" s="35"/>
      <c r="H8" s="35"/>
      <c r="I8" s="35" t="s">
        <v>274</v>
      </c>
      <c r="J8" s="35"/>
      <c r="K8" s="35"/>
      <c r="L8" s="35"/>
      <c r="M8" s="35"/>
      <c r="N8" s="35"/>
      <c r="O8" s="35"/>
      <c r="P8" s="35"/>
      <c r="Q8" s="51" t="s">
        <v>274</v>
      </c>
      <c r="R8" s="35"/>
      <c r="S8" s="35"/>
      <c r="T8" s="35"/>
      <c r="U8" s="35"/>
      <c r="V8" s="35" t="s">
        <v>277</v>
      </c>
      <c r="W8" s="35" t="s">
        <v>274</v>
      </c>
      <c r="X8" s="35"/>
      <c r="Y8" s="35"/>
      <c r="Z8" s="51" t="s">
        <v>274</v>
      </c>
      <c r="AA8" s="35"/>
      <c r="AB8" s="35"/>
      <c r="AC8" s="35"/>
      <c r="AD8" s="35" t="s">
        <v>274</v>
      </c>
      <c r="AE8" s="35"/>
      <c r="AF8" s="35" t="s">
        <v>274</v>
      </c>
      <c r="AG8" s="36">
        <v>700</v>
      </c>
    </row>
    <row r="9" spans="1:33" ht="15.75" thickBot="1" x14ac:dyDescent="0.3">
      <c r="A9" s="37" t="s">
        <v>281</v>
      </c>
      <c r="B9" s="39" t="s">
        <v>272</v>
      </c>
      <c r="C9" s="39" t="s">
        <v>3</v>
      </c>
      <c r="D9" s="40">
        <v>112</v>
      </c>
      <c r="E9" s="40"/>
      <c r="F9" s="40"/>
      <c r="G9" s="35"/>
      <c r="H9" s="35"/>
      <c r="I9" s="35" t="s">
        <v>274</v>
      </c>
      <c r="J9" s="35"/>
      <c r="K9" s="35"/>
      <c r="L9" s="35"/>
      <c r="M9" s="35"/>
      <c r="N9" s="35"/>
      <c r="O9" s="35"/>
      <c r="P9" s="35"/>
      <c r="Q9" s="51" t="s">
        <v>274</v>
      </c>
      <c r="R9" s="35"/>
      <c r="S9" s="35"/>
      <c r="T9" s="35"/>
      <c r="U9" s="35" t="s">
        <v>275</v>
      </c>
      <c r="V9" s="35"/>
      <c r="W9" s="35" t="s">
        <v>274</v>
      </c>
      <c r="X9" s="35"/>
      <c r="Y9" s="35"/>
      <c r="Z9" s="51" t="s">
        <v>274</v>
      </c>
      <c r="AA9" s="35"/>
      <c r="AB9" s="35"/>
      <c r="AC9" s="35"/>
      <c r="AD9" s="35" t="s">
        <v>274</v>
      </c>
      <c r="AE9" s="35"/>
      <c r="AF9" s="35" t="s">
        <v>274</v>
      </c>
      <c r="AG9" s="36">
        <v>700</v>
      </c>
    </row>
    <row r="10" spans="1:33" ht="15.75" thickBot="1" x14ac:dyDescent="0.3">
      <c r="A10" s="37" t="s">
        <v>282</v>
      </c>
      <c r="B10" s="39" t="s">
        <v>272</v>
      </c>
      <c r="C10" s="39" t="s">
        <v>233</v>
      </c>
      <c r="D10" s="40">
        <v>117</v>
      </c>
      <c r="E10" s="40"/>
      <c r="F10" s="40"/>
      <c r="G10" s="35"/>
      <c r="H10" s="35"/>
      <c r="I10" s="35" t="s">
        <v>274</v>
      </c>
      <c r="J10" s="35"/>
      <c r="K10" s="35"/>
      <c r="L10" s="35"/>
      <c r="M10" s="35"/>
      <c r="N10" s="35"/>
      <c r="O10" s="35"/>
      <c r="P10" s="35"/>
      <c r="Q10" s="51" t="s">
        <v>274</v>
      </c>
      <c r="R10" s="35"/>
      <c r="S10" s="35"/>
      <c r="T10" s="35"/>
      <c r="U10" s="35"/>
      <c r="V10" s="35" t="s">
        <v>277</v>
      </c>
      <c r="W10" s="35"/>
      <c r="X10" s="35"/>
      <c r="Y10" s="35"/>
      <c r="Z10" s="51"/>
      <c r="AA10" s="35"/>
      <c r="AB10" s="35"/>
      <c r="AC10" s="35"/>
      <c r="AD10" s="35" t="s">
        <v>274</v>
      </c>
      <c r="AE10" s="35"/>
      <c r="AF10" s="35" t="s">
        <v>274</v>
      </c>
      <c r="AG10" s="36">
        <v>700</v>
      </c>
    </row>
    <row r="11" spans="1:33" ht="15.75" thickBot="1" x14ac:dyDescent="0.3">
      <c r="A11" s="37">
        <v>1.7</v>
      </c>
      <c r="B11" s="39" t="s">
        <v>272</v>
      </c>
      <c r="C11" s="39" t="s">
        <v>4</v>
      </c>
      <c r="D11" s="40">
        <v>115</v>
      </c>
      <c r="E11" s="40"/>
      <c r="F11" s="40"/>
      <c r="G11" s="35"/>
      <c r="H11" s="35"/>
      <c r="I11" s="35" t="s">
        <v>274</v>
      </c>
      <c r="J11" s="35"/>
      <c r="K11" s="35"/>
      <c r="L11" s="35"/>
      <c r="M11" s="35"/>
      <c r="N11" s="35"/>
      <c r="O11" s="35"/>
      <c r="P11" s="35"/>
      <c r="Q11" s="51" t="s">
        <v>274</v>
      </c>
      <c r="R11" s="35"/>
      <c r="S11" s="35"/>
      <c r="T11" s="35"/>
      <c r="U11" s="35" t="s">
        <v>275</v>
      </c>
      <c r="V11" s="35"/>
      <c r="W11" s="35" t="s">
        <v>274</v>
      </c>
      <c r="X11" s="35"/>
      <c r="Y11" s="35"/>
      <c r="Z11" s="51" t="s">
        <v>274</v>
      </c>
      <c r="AA11" s="35"/>
      <c r="AB11" s="35"/>
      <c r="AC11" s="35"/>
      <c r="AD11" s="35" t="s">
        <v>274</v>
      </c>
      <c r="AE11" s="35"/>
      <c r="AF11" s="35" t="s">
        <v>274</v>
      </c>
      <c r="AG11" s="36">
        <v>700</v>
      </c>
    </row>
    <row r="12" spans="1:33" ht="26.25" thickBot="1" x14ac:dyDescent="0.3">
      <c r="A12" s="37" t="s">
        <v>283</v>
      </c>
      <c r="B12" s="39" t="s">
        <v>272</v>
      </c>
      <c r="C12" s="39" t="s">
        <v>234</v>
      </c>
      <c r="D12" s="40">
        <v>118</v>
      </c>
      <c r="E12" s="40"/>
      <c r="F12" s="40"/>
      <c r="G12" s="35"/>
      <c r="H12" s="35"/>
      <c r="I12" s="35" t="s">
        <v>274</v>
      </c>
      <c r="J12" s="35"/>
      <c r="K12" s="35"/>
      <c r="L12" s="35"/>
      <c r="M12" s="35"/>
      <c r="N12" s="35"/>
      <c r="O12" s="35"/>
      <c r="P12" s="35"/>
      <c r="Q12" s="51" t="s">
        <v>274</v>
      </c>
      <c r="R12" s="35"/>
      <c r="S12" s="35"/>
      <c r="T12" s="35"/>
      <c r="U12" s="35"/>
      <c r="V12" s="35" t="s">
        <v>275</v>
      </c>
      <c r="W12" s="35"/>
      <c r="X12" s="35"/>
      <c r="Y12" s="35"/>
      <c r="Z12" s="51"/>
      <c r="AA12" s="35"/>
      <c r="AB12" s="35"/>
      <c r="AC12" s="35"/>
      <c r="AD12" s="35" t="s">
        <v>274</v>
      </c>
      <c r="AE12" s="35"/>
      <c r="AF12" s="35" t="s">
        <v>274</v>
      </c>
      <c r="AG12" s="36">
        <v>700</v>
      </c>
    </row>
    <row r="13" spans="1:33" ht="15.75" thickBot="1" x14ac:dyDescent="0.3">
      <c r="A13" s="37" t="s">
        <v>284</v>
      </c>
      <c r="B13" s="39" t="s">
        <v>272</v>
      </c>
      <c r="C13" s="39" t="s">
        <v>5</v>
      </c>
      <c r="D13" s="40">
        <v>116</v>
      </c>
      <c r="E13" s="40"/>
      <c r="F13" s="40"/>
      <c r="G13" s="35"/>
      <c r="H13" s="35"/>
      <c r="I13" s="35" t="s">
        <v>274</v>
      </c>
      <c r="J13" s="35"/>
      <c r="K13" s="35"/>
      <c r="L13" s="35"/>
      <c r="M13" s="35"/>
      <c r="N13" s="35"/>
      <c r="O13" s="35"/>
      <c r="P13" s="35"/>
      <c r="Q13" s="51" t="s">
        <v>274</v>
      </c>
      <c r="R13" s="35"/>
      <c r="S13" s="35"/>
      <c r="T13" s="35"/>
      <c r="U13" s="35" t="s">
        <v>275</v>
      </c>
      <c r="V13" s="35"/>
      <c r="W13" s="35" t="s">
        <v>274</v>
      </c>
      <c r="X13" s="35"/>
      <c r="Y13" s="35"/>
      <c r="Z13" s="51" t="s">
        <v>274</v>
      </c>
      <c r="AA13" s="35"/>
      <c r="AB13" s="35"/>
      <c r="AC13" s="35"/>
      <c r="AD13" s="35" t="s">
        <v>274</v>
      </c>
      <c r="AE13" s="35"/>
      <c r="AF13" s="35" t="s">
        <v>274</v>
      </c>
      <c r="AG13" s="36">
        <v>700</v>
      </c>
    </row>
    <row r="14" spans="1:33" ht="26.25" thickBot="1" x14ac:dyDescent="0.3">
      <c r="A14" s="37" t="s">
        <v>285</v>
      </c>
      <c r="B14" s="39" t="s">
        <v>272</v>
      </c>
      <c r="C14" s="39" t="s">
        <v>235</v>
      </c>
      <c r="D14" s="40">
        <v>119</v>
      </c>
      <c r="E14" s="40"/>
      <c r="F14" s="40"/>
      <c r="G14" s="35"/>
      <c r="H14" s="35"/>
      <c r="I14" s="35" t="s">
        <v>274</v>
      </c>
      <c r="J14" s="35"/>
      <c r="K14" s="35"/>
      <c r="L14" s="35"/>
      <c r="M14" s="35"/>
      <c r="N14" s="35"/>
      <c r="O14" s="35"/>
      <c r="P14" s="35"/>
      <c r="Q14" s="51" t="s">
        <v>274</v>
      </c>
      <c r="R14" s="35"/>
      <c r="S14" s="35"/>
      <c r="T14" s="35"/>
      <c r="U14" s="35"/>
      <c r="V14" s="35" t="s">
        <v>277</v>
      </c>
      <c r="W14" s="35"/>
      <c r="X14" s="35"/>
      <c r="Y14" s="35"/>
      <c r="Z14" s="51"/>
      <c r="AA14" s="35"/>
      <c r="AB14" s="35"/>
      <c r="AC14" s="35"/>
      <c r="AD14" s="35" t="s">
        <v>274</v>
      </c>
      <c r="AE14" s="35"/>
      <c r="AF14" s="35" t="s">
        <v>274</v>
      </c>
      <c r="AG14" s="36">
        <v>700</v>
      </c>
    </row>
    <row r="15" spans="1:33" ht="15.75" thickBot="1" x14ac:dyDescent="0.3">
      <c r="A15" s="37">
        <v>1.1100000000000001</v>
      </c>
      <c r="B15" s="39" t="s">
        <v>272</v>
      </c>
      <c r="C15" s="39" t="s">
        <v>6</v>
      </c>
      <c r="D15" s="40">
        <v>131</v>
      </c>
      <c r="E15" s="40"/>
      <c r="F15" s="40">
        <v>3</v>
      </c>
      <c r="G15" s="35"/>
      <c r="H15" s="35"/>
      <c r="I15" s="35" t="s">
        <v>274</v>
      </c>
      <c r="J15" s="35"/>
      <c r="K15" s="35"/>
      <c r="L15" s="35"/>
      <c r="M15" s="35"/>
      <c r="N15" s="35"/>
      <c r="O15" s="35" t="s">
        <v>274</v>
      </c>
      <c r="P15" s="35"/>
      <c r="Q15" s="51" t="s">
        <v>274</v>
      </c>
      <c r="R15" s="35"/>
      <c r="S15" s="35"/>
      <c r="T15" s="35"/>
      <c r="U15" s="35" t="s">
        <v>275</v>
      </c>
      <c r="V15" s="35"/>
      <c r="W15" s="35" t="s">
        <v>274</v>
      </c>
      <c r="X15" s="35"/>
      <c r="Y15" s="35"/>
      <c r="Z15" s="51" t="s">
        <v>274</v>
      </c>
      <c r="AA15" s="35"/>
      <c r="AB15" s="35"/>
      <c r="AC15" s="35"/>
      <c r="AD15" s="35" t="s">
        <v>274</v>
      </c>
      <c r="AE15" s="35"/>
      <c r="AF15" s="35" t="s">
        <v>274</v>
      </c>
      <c r="AG15" s="36">
        <v>426</v>
      </c>
    </row>
    <row r="16" spans="1:33" ht="15.75" thickBot="1" x14ac:dyDescent="0.3">
      <c r="A16" s="37">
        <v>1.1200000000000001</v>
      </c>
      <c r="B16" s="39" t="s">
        <v>272</v>
      </c>
      <c r="C16" s="39" t="s">
        <v>286</v>
      </c>
      <c r="D16" s="40">
        <v>133</v>
      </c>
      <c r="E16" s="40"/>
      <c r="F16" s="40">
        <v>3</v>
      </c>
      <c r="G16" s="35"/>
      <c r="H16" s="35"/>
      <c r="I16" s="35" t="s">
        <v>274</v>
      </c>
      <c r="J16" s="35"/>
      <c r="K16" s="35"/>
      <c r="L16" s="35"/>
      <c r="M16" s="35"/>
      <c r="N16" s="35"/>
      <c r="O16" s="35" t="s">
        <v>274</v>
      </c>
      <c r="P16" s="35"/>
      <c r="Q16" s="51" t="s">
        <v>274</v>
      </c>
      <c r="R16" s="35"/>
      <c r="S16" s="35"/>
      <c r="T16" s="35"/>
      <c r="U16" s="35"/>
      <c r="V16" s="35" t="s">
        <v>277</v>
      </c>
      <c r="W16" s="35" t="s">
        <v>274</v>
      </c>
      <c r="X16" s="35"/>
      <c r="Y16" s="35"/>
      <c r="Z16" s="51" t="s">
        <v>274</v>
      </c>
      <c r="AA16" s="35"/>
      <c r="AB16" s="35"/>
      <c r="AC16" s="35"/>
      <c r="AD16" s="35" t="s">
        <v>274</v>
      </c>
      <c r="AE16" s="35"/>
      <c r="AF16" s="35" t="s">
        <v>274</v>
      </c>
      <c r="AG16" s="36">
        <v>426</v>
      </c>
    </row>
    <row r="17" spans="1:33" ht="15.75" thickBot="1" x14ac:dyDescent="0.3">
      <c r="A17" s="37">
        <v>1.1299999999999999</v>
      </c>
      <c r="B17" s="39" t="s">
        <v>272</v>
      </c>
      <c r="C17" s="39" t="s">
        <v>7</v>
      </c>
      <c r="D17" s="40">
        <v>132</v>
      </c>
      <c r="E17" s="40"/>
      <c r="F17" s="40"/>
      <c r="G17" s="35"/>
      <c r="H17" s="35"/>
      <c r="I17" s="35" t="s">
        <v>274</v>
      </c>
      <c r="J17" s="35"/>
      <c r="K17" s="35"/>
      <c r="L17" s="35"/>
      <c r="M17" s="35"/>
      <c r="N17" s="35"/>
      <c r="O17" s="35" t="s">
        <v>274</v>
      </c>
      <c r="P17" s="35"/>
      <c r="Q17" s="51" t="s">
        <v>274</v>
      </c>
      <c r="R17" s="35"/>
      <c r="S17" s="35"/>
      <c r="T17" s="35"/>
      <c r="U17" s="35" t="s">
        <v>275</v>
      </c>
      <c r="V17" s="35"/>
      <c r="W17" s="35" t="s">
        <v>274</v>
      </c>
      <c r="X17" s="35"/>
      <c r="Y17" s="35"/>
      <c r="Z17" s="51" t="s">
        <v>274</v>
      </c>
      <c r="AA17" s="35"/>
      <c r="AB17" s="35"/>
      <c r="AC17" s="35"/>
      <c r="AD17" s="35" t="s">
        <v>274</v>
      </c>
      <c r="AE17" s="35"/>
      <c r="AF17" s="35" t="s">
        <v>274</v>
      </c>
      <c r="AG17" s="36">
        <v>426</v>
      </c>
    </row>
    <row r="18" spans="1:33" ht="15.75" thickBot="1" x14ac:dyDescent="0.3">
      <c r="A18" s="37" t="s">
        <v>287</v>
      </c>
      <c r="B18" s="39" t="s">
        <v>272</v>
      </c>
      <c r="C18" s="39" t="s">
        <v>288</v>
      </c>
      <c r="D18" s="40">
        <v>135</v>
      </c>
      <c r="E18" s="40"/>
      <c r="F18" s="40"/>
      <c r="G18" s="35"/>
      <c r="H18" s="35"/>
      <c r="I18" s="35" t="s">
        <v>274</v>
      </c>
      <c r="J18" s="35"/>
      <c r="K18" s="35"/>
      <c r="L18" s="35"/>
      <c r="M18" s="35"/>
      <c r="N18" s="35"/>
      <c r="O18" s="35"/>
      <c r="P18" s="35"/>
      <c r="Q18" s="51" t="s">
        <v>274</v>
      </c>
      <c r="R18" s="35"/>
      <c r="S18" s="35"/>
      <c r="T18" s="35"/>
      <c r="U18" s="35"/>
      <c r="V18" s="35" t="s">
        <v>277</v>
      </c>
      <c r="W18" s="35"/>
      <c r="X18" s="35"/>
      <c r="Y18" s="35"/>
      <c r="Z18" s="51"/>
      <c r="AA18" s="35"/>
      <c r="AB18" s="35"/>
      <c r="AC18" s="35"/>
      <c r="AD18" s="35" t="s">
        <v>274</v>
      </c>
      <c r="AE18" s="35"/>
      <c r="AF18" s="35" t="s">
        <v>274</v>
      </c>
      <c r="AG18" s="36">
        <v>426</v>
      </c>
    </row>
    <row r="19" spans="1:33" ht="15.75" thickBot="1" x14ac:dyDescent="0.3">
      <c r="A19" s="37">
        <v>1.1499999999999999</v>
      </c>
      <c r="B19" s="39" t="s">
        <v>272</v>
      </c>
      <c r="C19" s="39" t="s">
        <v>8</v>
      </c>
      <c r="D19" s="40">
        <v>121</v>
      </c>
      <c r="E19" s="40"/>
      <c r="F19" s="40">
        <v>19</v>
      </c>
      <c r="G19" s="35"/>
      <c r="H19" s="35"/>
      <c r="I19" s="35" t="s">
        <v>274</v>
      </c>
      <c r="J19" s="35"/>
      <c r="K19" s="35"/>
      <c r="L19" s="35"/>
      <c r="M19" s="35"/>
      <c r="N19" s="35"/>
      <c r="O19" s="35"/>
      <c r="P19" s="35" t="s">
        <v>274</v>
      </c>
      <c r="Q19" s="51" t="s">
        <v>274</v>
      </c>
      <c r="R19" s="35"/>
      <c r="S19" s="35"/>
      <c r="T19" s="35"/>
      <c r="U19" s="35" t="s">
        <v>275</v>
      </c>
      <c r="V19" s="35"/>
      <c r="W19" s="35" t="s">
        <v>274</v>
      </c>
      <c r="X19" s="35"/>
      <c r="Y19" s="35"/>
      <c r="Z19" s="51" t="s">
        <v>274</v>
      </c>
      <c r="AA19" s="35"/>
      <c r="AB19" s="35"/>
      <c r="AC19" s="35"/>
      <c r="AD19" s="35" t="s">
        <v>274</v>
      </c>
      <c r="AE19" s="35"/>
      <c r="AF19" s="35" t="s">
        <v>274</v>
      </c>
      <c r="AG19" s="36">
        <v>510</v>
      </c>
    </row>
    <row r="20" spans="1:33" ht="15.75" thickBot="1" x14ac:dyDescent="0.3">
      <c r="A20" s="37" t="s">
        <v>289</v>
      </c>
      <c r="B20" s="39" t="s">
        <v>272</v>
      </c>
      <c r="C20" s="39" t="s">
        <v>290</v>
      </c>
      <c r="D20" s="40">
        <v>125</v>
      </c>
      <c r="E20" s="40"/>
      <c r="F20" s="40">
        <v>19</v>
      </c>
      <c r="G20" s="35"/>
      <c r="H20" s="35"/>
      <c r="I20" s="35" t="s">
        <v>274</v>
      </c>
      <c r="J20" s="35"/>
      <c r="K20" s="35"/>
      <c r="L20" s="35"/>
      <c r="M20" s="35"/>
      <c r="N20" s="35"/>
      <c r="O20" s="35"/>
      <c r="P20" s="35"/>
      <c r="Q20" s="51" t="s">
        <v>274</v>
      </c>
      <c r="R20" s="35"/>
      <c r="S20" s="35"/>
      <c r="T20" s="35"/>
      <c r="U20" s="35"/>
      <c r="V20" s="35" t="s">
        <v>277</v>
      </c>
      <c r="W20" s="35"/>
      <c r="X20" s="35"/>
      <c r="Y20" s="35"/>
      <c r="Z20" s="51"/>
      <c r="AA20" s="35"/>
      <c r="AB20" s="35"/>
      <c r="AC20" s="35"/>
      <c r="AD20" s="35" t="s">
        <v>274</v>
      </c>
      <c r="AE20" s="35"/>
      <c r="AF20" s="35" t="s">
        <v>274</v>
      </c>
      <c r="AG20" s="36">
        <v>510</v>
      </c>
    </row>
    <row r="21" spans="1:33" ht="15.75" thickBot="1" x14ac:dyDescent="0.3">
      <c r="A21" s="37" t="s">
        <v>291</v>
      </c>
      <c r="B21" s="39" t="s">
        <v>272</v>
      </c>
      <c r="C21" s="39" t="s">
        <v>292</v>
      </c>
      <c r="D21" s="40">
        <v>122</v>
      </c>
      <c r="E21" s="40"/>
      <c r="F21" s="40">
        <v>19</v>
      </c>
      <c r="G21" s="35"/>
      <c r="H21" s="35"/>
      <c r="I21" s="35" t="s">
        <v>274</v>
      </c>
      <c r="J21" s="35"/>
      <c r="K21" s="35"/>
      <c r="L21" s="35"/>
      <c r="M21" s="35"/>
      <c r="N21" s="35"/>
      <c r="O21" s="35"/>
      <c r="P21" s="35" t="s">
        <v>274</v>
      </c>
      <c r="Q21" s="51" t="s">
        <v>274</v>
      </c>
      <c r="R21" s="35"/>
      <c r="S21" s="35"/>
      <c r="T21" s="35"/>
      <c r="U21" s="35" t="s">
        <v>275</v>
      </c>
      <c r="V21" s="35"/>
      <c r="W21" s="35" t="s">
        <v>274</v>
      </c>
      <c r="X21" s="35"/>
      <c r="Y21" s="35"/>
      <c r="Z21" s="51" t="s">
        <v>274</v>
      </c>
      <c r="AA21" s="35"/>
      <c r="AB21" s="35"/>
      <c r="AC21" s="35"/>
      <c r="AD21" s="35" t="s">
        <v>274</v>
      </c>
      <c r="AE21" s="35"/>
      <c r="AF21" s="35" t="s">
        <v>274</v>
      </c>
      <c r="AG21" s="36">
        <v>510</v>
      </c>
    </row>
    <row r="22" spans="1:33" ht="26.25" thickBot="1" x14ac:dyDescent="0.3">
      <c r="A22" s="37" t="s">
        <v>293</v>
      </c>
      <c r="B22" s="39" t="s">
        <v>272</v>
      </c>
      <c r="C22" s="39" t="s">
        <v>294</v>
      </c>
      <c r="D22" s="40">
        <v>126</v>
      </c>
      <c r="E22" s="40"/>
      <c r="F22" s="40">
        <v>19</v>
      </c>
      <c r="G22" s="35"/>
      <c r="H22" s="35"/>
      <c r="I22" s="35" t="s">
        <v>274</v>
      </c>
      <c r="J22" s="35"/>
      <c r="K22" s="35"/>
      <c r="L22" s="35"/>
      <c r="M22" s="35"/>
      <c r="N22" s="35"/>
      <c r="O22" s="35"/>
      <c r="P22" s="35"/>
      <c r="Q22" s="51" t="s">
        <v>274</v>
      </c>
      <c r="R22" s="35"/>
      <c r="S22" s="35"/>
      <c r="T22" s="35"/>
      <c r="U22" s="35"/>
      <c r="V22" s="35" t="s">
        <v>277</v>
      </c>
      <c r="W22" s="35"/>
      <c r="X22" s="35"/>
      <c r="Y22" s="35"/>
      <c r="Z22" s="51"/>
      <c r="AA22" s="35"/>
      <c r="AB22" s="35"/>
      <c r="AC22" s="35"/>
      <c r="AD22" s="35" t="s">
        <v>274</v>
      </c>
      <c r="AE22" s="35"/>
      <c r="AF22" s="35" t="s">
        <v>274</v>
      </c>
      <c r="AG22" s="36">
        <v>510</v>
      </c>
    </row>
    <row r="23" spans="1:33" ht="15.75" thickBot="1" x14ac:dyDescent="0.3">
      <c r="A23" s="37" t="s">
        <v>295</v>
      </c>
      <c r="B23" s="39" t="s">
        <v>272</v>
      </c>
      <c r="C23" s="39" t="s">
        <v>296</v>
      </c>
      <c r="D23" s="40">
        <v>123</v>
      </c>
      <c r="E23" s="40"/>
      <c r="F23" s="40">
        <v>19</v>
      </c>
      <c r="G23" s="35"/>
      <c r="H23" s="35"/>
      <c r="I23" s="35" t="s">
        <v>274</v>
      </c>
      <c r="J23" s="35"/>
      <c r="K23" s="35"/>
      <c r="L23" s="35"/>
      <c r="M23" s="35"/>
      <c r="N23" s="35"/>
      <c r="O23" s="35"/>
      <c r="P23" s="35" t="s">
        <v>274</v>
      </c>
      <c r="Q23" s="51" t="s">
        <v>274</v>
      </c>
      <c r="R23" s="35"/>
      <c r="S23" s="35"/>
      <c r="T23" s="35"/>
      <c r="U23" s="35" t="s">
        <v>275</v>
      </c>
      <c r="V23" s="35"/>
      <c r="W23" s="35" t="s">
        <v>274</v>
      </c>
      <c r="X23" s="35"/>
      <c r="Y23" s="35"/>
      <c r="Z23" s="51" t="s">
        <v>274</v>
      </c>
      <c r="AA23" s="35"/>
      <c r="AB23" s="35"/>
      <c r="AC23" s="35"/>
      <c r="AD23" s="35" t="s">
        <v>274</v>
      </c>
      <c r="AE23" s="35"/>
      <c r="AF23" s="35" t="s">
        <v>274</v>
      </c>
      <c r="AG23" s="36">
        <v>510</v>
      </c>
    </row>
    <row r="24" spans="1:33" ht="26.25" thickBot="1" x14ac:dyDescent="0.3">
      <c r="A24" s="37" t="s">
        <v>297</v>
      </c>
      <c r="B24" s="39" t="s">
        <v>272</v>
      </c>
      <c r="C24" s="39" t="s">
        <v>298</v>
      </c>
      <c r="D24" s="40">
        <v>126</v>
      </c>
      <c r="E24" s="40"/>
      <c r="F24" s="40">
        <v>19</v>
      </c>
      <c r="G24" s="35"/>
      <c r="H24" s="35"/>
      <c r="I24" s="35" t="s">
        <v>274</v>
      </c>
      <c r="J24" s="35"/>
      <c r="K24" s="35"/>
      <c r="L24" s="35"/>
      <c r="M24" s="35"/>
      <c r="N24" s="35"/>
      <c r="O24" s="35"/>
      <c r="P24" s="35"/>
      <c r="Q24" s="51" t="s">
        <v>274</v>
      </c>
      <c r="R24" s="35"/>
      <c r="S24" s="35"/>
      <c r="T24" s="35"/>
      <c r="U24" s="35"/>
      <c r="V24" s="35" t="s">
        <v>275</v>
      </c>
      <c r="W24" s="35"/>
      <c r="X24" s="35"/>
      <c r="Y24" s="35"/>
      <c r="Z24" s="51"/>
      <c r="AA24" s="35"/>
      <c r="AB24" s="35"/>
      <c r="AC24" s="35"/>
      <c r="AD24" s="35" t="s">
        <v>274</v>
      </c>
      <c r="AE24" s="35"/>
      <c r="AF24" s="35" t="s">
        <v>274</v>
      </c>
      <c r="AG24" s="36">
        <v>510</v>
      </c>
    </row>
    <row r="25" spans="1:33" ht="15.75" thickBot="1" x14ac:dyDescent="0.3">
      <c r="A25" s="37">
        <v>1.21</v>
      </c>
      <c r="B25" s="39" t="s">
        <v>272</v>
      </c>
      <c r="C25" s="39" t="s">
        <v>139</v>
      </c>
      <c r="D25" s="40">
        <v>150</v>
      </c>
      <c r="E25" s="40"/>
      <c r="F25" s="40">
        <v>4</v>
      </c>
      <c r="G25" s="35"/>
      <c r="H25" s="35"/>
      <c r="I25" s="35" t="s">
        <v>274</v>
      </c>
      <c r="J25" s="35"/>
      <c r="K25" s="35"/>
      <c r="L25" s="35"/>
      <c r="M25" s="35"/>
      <c r="N25" s="35"/>
      <c r="O25" s="35"/>
      <c r="P25" s="35"/>
      <c r="Q25" s="51" t="s">
        <v>274</v>
      </c>
      <c r="R25" s="35"/>
      <c r="S25" s="35"/>
      <c r="T25" s="35"/>
      <c r="U25" s="35" t="s">
        <v>275</v>
      </c>
      <c r="V25" s="35"/>
      <c r="W25" s="35" t="s">
        <v>274</v>
      </c>
      <c r="X25" s="35"/>
      <c r="Y25" s="35"/>
      <c r="Z25" s="51" t="s">
        <v>274</v>
      </c>
      <c r="AA25" s="35"/>
      <c r="AB25" s="35"/>
      <c r="AC25" s="35"/>
      <c r="AD25" s="35" t="s">
        <v>274</v>
      </c>
      <c r="AE25" s="35"/>
      <c r="AF25" s="35" t="s">
        <v>274</v>
      </c>
      <c r="AG25" s="36">
        <v>341</v>
      </c>
    </row>
    <row r="26" spans="1:33" ht="15.75" thickBot="1" x14ac:dyDescent="0.3">
      <c r="A26" s="37">
        <v>1.22</v>
      </c>
      <c r="B26" s="39" t="s">
        <v>272</v>
      </c>
      <c r="C26" s="39" t="s">
        <v>299</v>
      </c>
      <c r="D26" s="40">
        <v>152</v>
      </c>
      <c r="E26" s="40"/>
      <c r="F26" s="40">
        <v>4</v>
      </c>
      <c r="G26" s="35"/>
      <c r="H26" s="35"/>
      <c r="I26" s="35" t="s">
        <v>274</v>
      </c>
      <c r="J26" s="35"/>
      <c r="K26" s="35"/>
      <c r="L26" s="35"/>
      <c r="M26" s="35"/>
      <c r="N26" s="35"/>
      <c r="O26" s="35"/>
      <c r="P26" s="35"/>
      <c r="Q26" s="51" t="s">
        <v>274</v>
      </c>
      <c r="R26" s="35"/>
      <c r="S26" s="35"/>
      <c r="T26" s="35"/>
      <c r="U26" s="35"/>
      <c r="V26" s="35" t="s">
        <v>277</v>
      </c>
      <c r="W26" s="35" t="s">
        <v>274</v>
      </c>
      <c r="X26" s="35"/>
      <c r="Y26" s="35"/>
      <c r="Z26" s="51" t="s">
        <v>274</v>
      </c>
      <c r="AA26" s="35"/>
      <c r="AB26" s="35"/>
      <c r="AC26" s="35"/>
      <c r="AD26" s="35" t="s">
        <v>274</v>
      </c>
      <c r="AE26" s="35"/>
      <c r="AF26" s="35" t="s">
        <v>274</v>
      </c>
      <c r="AG26" s="36">
        <v>341</v>
      </c>
    </row>
    <row r="27" spans="1:33" ht="15.75" thickBot="1" x14ac:dyDescent="0.3">
      <c r="A27" s="37">
        <v>1.23</v>
      </c>
      <c r="B27" s="39" t="s">
        <v>272</v>
      </c>
      <c r="C27" s="39" t="s">
        <v>9</v>
      </c>
      <c r="D27" s="40">
        <v>151</v>
      </c>
      <c r="E27" s="40"/>
      <c r="F27" s="40"/>
      <c r="G27" s="35"/>
      <c r="H27" s="35"/>
      <c r="I27" s="35" t="s">
        <v>274</v>
      </c>
      <c r="J27" s="35"/>
      <c r="K27" s="35"/>
      <c r="L27" s="35"/>
      <c r="M27" s="35"/>
      <c r="N27" s="35"/>
      <c r="O27" s="35"/>
      <c r="P27" s="35"/>
      <c r="Q27" s="51" t="s">
        <v>274</v>
      </c>
      <c r="R27" s="35"/>
      <c r="S27" s="35"/>
      <c r="T27" s="35"/>
      <c r="U27" s="35" t="s">
        <v>275</v>
      </c>
      <c r="V27" s="35"/>
      <c r="W27" s="35" t="s">
        <v>274</v>
      </c>
      <c r="X27" s="35"/>
      <c r="Y27" s="35"/>
      <c r="Z27" s="51" t="s">
        <v>274</v>
      </c>
      <c r="AA27" s="35"/>
      <c r="AB27" s="35"/>
      <c r="AC27" s="35"/>
      <c r="AD27" s="35" t="s">
        <v>274</v>
      </c>
      <c r="AE27" s="35"/>
      <c r="AF27" s="35" t="s">
        <v>274</v>
      </c>
      <c r="AG27" s="36">
        <v>341</v>
      </c>
    </row>
    <row r="28" spans="1:33" ht="15.75" thickBot="1" x14ac:dyDescent="0.3">
      <c r="A28" s="37" t="s">
        <v>300</v>
      </c>
      <c r="B28" s="39" t="s">
        <v>272</v>
      </c>
      <c r="C28" s="39" t="s">
        <v>301</v>
      </c>
      <c r="D28" s="40">
        <v>154</v>
      </c>
      <c r="E28" s="40"/>
      <c r="F28" s="40"/>
      <c r="G28" s="35"/>
      <c r="H28" s="35"/>
      <c r="I28" s="35" t="s">
        <v>274</v>
      </c>
      <c r="J28" s="35"/>
      <c r="K28" s="35"/>
      <c r="L28" s="35"/>
      <c r="M28" s="35"/>
      <c r="N28" s="35"/>
      <c r="O28" s="35"/>
      <c r="P28" s="35"/>
      <c r="Q28" s="51" t="s">
        <v>274</v>
      </c>
      <c r="R28" s="35"/>
      <c r="S28" s="35"/>
      <c r="T28" s="35"/>
      <c r="U28" s="35"/>
      <c r="V28" s="35" t="s">
        <v>277</v>
      </c>
      <c r="W28" s="35"/>
      <c r="X28" s="35"/>
      <c r="Y28" s="35"/>
      <c r="Z28" s="51"/>
      <c r="AA28" s="35"/>
      <c r="AB28" s="35"/>
      <c r="AC28" s="35"/>
      <c r="AD28" s="35" t="s">
        <v>274</v>
      </c>
      <c r="AE28" s="35"/>
      <c r="AF28" s="35" t="s">
        <v>274</v>
      </c>
      <c r="AG28" s="36">
        <v>341</v>
      </c>
    </row>
    <row r="29" spans="1:33" ht="15.75" thickBot="1" x14ac:dyDescent="0.3">
      <c r="A29" s="37">
        <v>1.25</v>
      </c>
      <c r="B29" s="39" t="s">
        <v>272</v>
      </c>
      <c r="C29" s="39" t="s">
        <v>10</v>
      </c>
      <c r="D29" s="40">
        <v>160</v>
      </c>
      <c r="E29" s="40"/>
      <c r="F29" s="40">
        <v>5</v>
      </c>
      <c r="G29" s="35"/>
      <c r="H29" s="35"/>
      <c r="I29" s="35" t="s">
        <v>274</v>
      </c>
      <c r="J29" s="35"/>
      <c r="K29" s="35"/>
      <c r="L29" s="35"/>
      <c r="M29" s="35"/>
      <c r="N29" s="35"/>
      <c r="O29" s="35"/>
      <c r="P29" s="35"/>
      <c r="Q29" s="51" t="s">
        <v>274</v>
      </c>
      <c r="R29" s="35"/>
      <c r="S29" s="35"/>
      <c r="T29" s="35"/>
      <c r="U29" s="35" t="s">
        <v>275</v>
      </c>
      <c r="V29" s="35"/>
      <c r="W29" s="35" t="s">
        <v>274</v>
      </c>
      <c r="X29" s="35"/>
      <c r="Y29" s="35"/>
      <c r="Z29" s="51" t="s">
        <v>274</v>
      </c>
      <c r="AA29" s="35"/>
      <c r="AB29" s="35"/>
      <c r="AC29" s="35"/>
      <c r="AD29" s="35" t="s">
        <v>274</v>
      </c>
      <c r="AE29" s="35"/>
      <c r="AF29" s="35" t="s">
        <v>274</v>
      </c>
      <c r="AG29" s="36">
        <v>341</v>
      </c>
    </row>
    <row r="30" spans="1:33" ht="15.75" thickBot="1" x14ac:dyDescent="0.3">
      <c r="A30" s="37">
        <v>1.26</v>
      </c>
      <c r="B30" s="39" t="s">
        <v>272</v>
      </c>
      <c r="C30" s="39" t="s">
        <v>141</v>
      </c>
      <c r="D30" s="40">
        <v>161</v>
      </c>
      <c r="E30" s="40"/>
      <c r="F30" s="40">
        <v>5</v>
      </c>
      <c r="G30" s="35"/>
      <c r="H30" s="35"/>
      <c r="I30" s="35" t="s">
        <v>274</v>
      </c>
      <c r="J30" s="35"/>
      <c r="K30" s="35"/>
      <c r="L30" s="35"/>
      <c r="M30" s="35"/>
      <c r="N30" s="35"/>
      <c r="O30" s="35"/>
      <c r="P30" s="35"/>
      <c r="Q30" s="51" t="s">
        <v>274</v>
      </c>
      <c r="R30" s="35"/>
      <c r="S30" s="35"/>
      <c r="T30" s="35"/>
      <c r="U30" s="35"/>
      <c r="V30" s="35" t="s">
        <v>277</v>
      </c>
      <c r="W30" s="35" t="s">
        <v>274</v>
      </c>
      <c r="X30" s="35"/>
      <c r="Y30" s="35"/>
      <c r="Z30" s="51" t="s">
        <v>274</v>
      </c>
      <c r="AA30" s="35"/>
      <c r="AB30" s="35"/>
      <c r="AC30" s="35"/>
      <c r="AD30" s="35" t="s">
        <v>274</v>
      </c>
      <c r="AE30" s="35"/>
      <c r="AF30" s="35" t="s">
        <v>274</v>
      </c>
      <c r="AG30" s="36">
        <v>341</v>
      </c>
    </row>
    <row r="31" spans="1:33" ht="15.75" thickBot="1" x14ac:dyDescent="0.3">
      <c r="A31" s="37">
        <v>1.27</v>
      </c>
      <c r="B31" s="39" t="s">
        <v>272</v>
      </c>
      <c r="C31" s="39" t="s">
        <v>302</v>
      </c>
      <c r="D31" s="40">
        <v>447</v>
      </c>
      <c r="E31" s="40"/>
      <c r="F31" s="40">
        <v>6</v>
      </c>
      <c r="G31" s="35"/>
      <c r="H31" s="35"/>
      <c r="I31" s="35"/>
      <c r="J31" s="35"/>
      <c r="K31" s="35"/>
      <c r="L31" s="35"/>
      <c r="M31" s="35"/>
      <c r="N31" s="35"/>
      <c r="O31" s="35"/>
      <c r="P31" s="35"/>
      <c r="Q31" s="51" t="s">
        <v>274</v>
      </c>
      <c r="R31" s="35"/>
      <c r="S31" s="35" t="s">
        <v>274</v>
      </c>
      <c r="T31" s="35"/>
      <c r="U31" s="35" t="s">
        <v>275</v>
      </c>
      <c r="V31" s="35"/>
      <c r="W31" s="35" t="s">
        <v>274</v>
      </c>
      <c r="X31" s="35"/>
      <c r="Y31" s="35"/>
      <c r="Z31" s="51" t="s">
        <v>274</v>
      </c>
      <c r="AA31" s="35"/>
      <c r="AB31" s="35"/>
      <c r="AC31" s="35"/>
      <c r="AD31" s="35" t="s">
        <v>274</v>
      </c>
      <c r="AE31" s="35"/>
      <c r="AF31" s="35" t="s">
        <v>274</v>
      </c>
      <c r="AG31" s="36">
        <v>150</v>
      </c>
    </row>
    <row r="32" spans="1:33" ht="26.25" thickBot="1" x14ac:dyDescent="0.3">
      <c r="A32" s="37" t="s">
        <v>303</v>
      </c>
      <c r="B32" s="39" t="s">
        <v>272</v>
      </c>
      <c r="C32" s="39" t="s">
        <v>304</v>
      </c>
      <c r="D32" s="40">
        <v>446</v>
      </c>
      <c r="E32" s="40"/>
      <c r="F32" s="40">
        <v>6</v>
      </c>
      <c r="G32" s="35" t="s">
        <v>274</v>
      </c>
      <c r="H32" s="35"/>
      <c r="I32" s="35"/>
      <c r="J32" s="35"/>
      <c r="K32" s="35"/>
      <c r="L32" s="35"/>
      <c r="M32" s="35"/>
      <c r="N32" s="35"/>
      <c r="O32" s="35"/>
      <c r="P32" s="35"/>
      <c r="Q32" s="51" t="s">
        <v>274</v>
      </c>
      <c r="R32" s="35"/>
      <c r="S32" s="35"/>
      <c r="T32" s="35"/>
      <c r="U32" s="35"/>
      <c r="V32" s="35" t="s">
        <v>277</v>
      </c>
      <c r="W32" s="35"/>
      <c r="X32" s="35"/>
      <c r="Y32" s="35"/>
      <c r="Z32" s="51" t="s">
        <v>274</v>
      </c>
      <c r="AA32" s="35"/>
      <c r="AB32" s="35"/>
      <c r="AC32" s="35"/>
      <c r="AD32" s="35" t="s">
        <v>274</v>
      </c>
      <c r="AE32" s="35"/>
      <c r="AF32" s="35" t="s">
        <v>274</v>
      </c>
      <c r="AG32" s="36">
        <v>150</v>
      </c>
    </row>
    <row r="33" spans="1:33" ht="15.75" thickBot="1" x14ac:dyDescent="0.3">
      <c r="A33" s="37" t="s">
        <v>305</v>
      </c>
      <c r="B33" s="39" t="s">
        <v>272</v>
      </c>
      <c r="C33" s="39" t="s">
        <v>306</v>
      </c>
      <c r="D33" s="40">
        <v>445</v>
      </c>
      <c r="E33" s="40"/>
      <c r="F33" s="40">
        <v>6</v>
      </c>
      <c r="G33" s="35" t="s">
        <v>274</v>
      </c>
      <c r="H33" s="35"/>
      <c r="I33" s="35"/>
      <c r="J33" s="35"/>
      <c r="K33" s="35"/>
      <c r="L33" s="35"/>
      <c r="M33" s="35"/>
      <c r="N33" s="35"/>
      <c r="O33" s="35"/>
      <c r="P33" s="35"/>
      <c r="Q33" s="51" t="s">
        <v>274</v>
      </c>
      <c r="R33" s="35"/>
      <c r="S33" s="35"/>
      <c r="T33" s="35"/>
      <c r="U33" s="35" t="s">
        <v>275</v>
      </c>
      <c r="V33" s="35"/>
      <c r="W33" s="35"/>
      <c r="X33" s="35"/>
      <c r="Y33" s="35"/>
      <c r="Z33" s="51" t="s">
        <v>274</v>
      </c>
      <c r="AA33" s="35"/>
      <c r="AB33" s="35"/>
      <c r="AC33" s="35"/>
      <c r="AD33" s="35" t="s">
        <v>274</v>
      </c>
      <c r="AE33" s="35"/>
      <c r="AF33" s="35" t="s">
        <v>274</v>
      </c>
      <c r="AG33" s="36">
        <v>150</v>
      </c>
    </row>
    <row r="34" spans="1:33" ht="15.75" thickBot="1" x14ac:dyDescent="0.3">
      <c r="A34" s="37" t="s">
        <v>307</v>
      </c>
      <c r="B34" s="39" t="s">
        <v>272</v>
      </c>
      <c r="C34" s="39" t="s">
        <v>308</v>
      </c>
      <c r="D34" s="40">
        <v>791</v>
      </c>
      <c r="E34" s="40"/>
      <c r="F34" s="40">
        <v>8</v>
      </c>
      <c r="G34" s="35"/>
      <c r="H34" s="35"/>
      <c r="I34" s="35"/>
      <c r="J34" s="35"/>
      <c r="K34" s="35"/>
      <c r="L34" s="35"/>
      <c r="M34" s="35"/>
      <c r="N34" s="35"/>
      <c r="O34" s="35"/>
      <c r="P34" s="35"/>
      <c r="Q34" s="51" t="s">
        <v>274</v>
      </c>
      <c r="R34" s="35"/>
      <c r="S34" s="35"/>
      <c r="T34" s="35"/>
      <c r="U34" s="35" t="s">
        <v>275</v>
      </c>
      <c r="V34" s="35"/>
      <c r="W34" s="35" t="s">
        <v>274</v>
      </c>
      <c r="X34" s="35"/>
      <c r="Y34" s="35"/>
      <c r="Z34" s="51" t="s">
        <v>274</v>
      </c>
      <c r="AA34" s="35"/>
      <c r="AB34" s="35"/>
      <c r="AC34" s="35"/>
      <c r="AD34" s="35" t="s">
        <v>274</v>
      </c>
      <c r="AE34" s="35"/>
      <c r="AF34" s="35" t="s">
        <v>274</v>
      </c>
      <c r="AG34" s="36">
        <v>182</v>
      </c>
    </row>
    <row r="35" spans="1:33" ht="15.75" thickBot="1" x14ac:dyDescent="0.3">
      <c r="A35" s="37" t="s">
        <v>309</v>
      </c>
      <c r="B35" s="39" t="s">
        <v>272</v>
      </c>
      <c r="C35" s="39" t="s">
        <v>310</v>
      </c>
      <c r="D35" s="40">
        <v>741</v>
      </c>
      <c r="E35" s="40"/>
      <c r="F35" s="40">
        <v>8</v>
      </c>
      <c r="G35" s="35"/>
      <c r="H35" s="35"/>
      <c r="I35" s="35"/>
      <c r="J35" s="35"/>
      <c r="K35" s="35"/>
      <c r="L35" s="35"/>
      <c r="M35" s="35"/>
      <c r="N35" s="35"/>
      <c r="O35" s="35"/>
      <c r="P35" s="35"/>
      <c r="Q35" s="51" t="s">
        <v>274</v>
      </c>
      <c r="R35" s="35"/>
      <c r="S35" s="35"/>
      <c r="T35" s="35"/>
      <c r="U35" s="35" t="s">
        <v>275</v>
      </c>
      <c r="V35" s="35"/>
      <c r="W35" s="35" t="s">
        <v>274</v>
      </c>
      <c r="X35" s="35"/>
      <c r="Y35" s="35"/>
      <c r="Z35" s="51" t="s">
        <v>274</v>
      </c>
      <c r="AA35" s="35"/>
      <c r="AB35" s="35"/>
      <c r="AC35" s="35"/>
      <c r="AD35" s="35" t="s">
        <v>274</v>
      </c>
      <c r="AE35" s="35"/>
      <c r="AF35" s="35" t="s">
        <v>274</v>
      </c>
      <c r="AG35" s="36">
        <v>182</v>
      </c>
    </row>
    <row r="36" spans="1:33" ht="15.75" thickBot="1" x14ac:dyDescent="0.3">
      <c r="A36" s="34">
        <v>2</v>
      </c>
      <c r="B36" s="154" t="s">
        <v>85</v>
      </c>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6"/>
    </row>
    <row r="37" spans="1:33" ht="15.75" thickBot="1" x14ac:dyDescent="0.3">
      <c r="A37" s="34" t="s">
        <v>311</v>
      </c>
      <c r="B37" s="151" t="s">
        <v>312</v>
      </c>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3"/>
    </row>
    <row r="38" spans="1:33" ht="16.5" thickBot="1" x14ac:dyDescent="0.3">
      <c r="A38" s="37" t="s">
        <v>313</v>
      </c>
      <c r="B38" s="39" t="s">
        <v>521</v>
      </c>
      <c r="C38" s="39" t="s">
        <v>314</v>
      </c>
      <c r="D38" s="40">
        <v>710</v>
      </c>
      <c r="E38" s="40"/>
      <c r="F38" s="40"/>
      <c r="G38" s="35"/>
      <c r="H38" s="35"/>
      <c r="I38" s="35"/>
      <c r="J38" s="35"/>
      <c r="K38" s="35"/>
      <c r="L38" s="35"/>
      <c r="M38" s="35"/>
      <c r="N38" s="35"/>
      <c r="O38" s="35"/>
      <c r="P38" s="35"/>
      <c r="Q38" s="51"/>
      <c r="R38" s="35"/>
      <c r="S38" s="35"/>
      <c r="T38" s="35"/>
      <c r="U38" s="35"/>
      <c r="V38" s="35"/>
      <c r="W38" s="35"/>
      <c r="X38" s="35"/>
      <c r="Y38" s="35" t="s">
        <v>274</v>
      </c>
      <c r="Z38" s="51" t="s">
        <v>274</v>
      </c>
      <c r="AA38" s="35" t="s">
        <v>274</v>
      </c>
      <c r="AB38" s="35" t="s">
        <v>274</v>
      </c>
      <c r="AC38" s="35"/>
      <c r="AD38" s="35" t="s">
        <v>274</v>
      </c>
      <c r="AE38" s="35" t="s">
        <v>274</v>
      </c>
      <c r="AF38" s="35" t="s">
        <v>274</v>
      </c>
      <c r="AG38" s="36">
        <v>116</v>
      </c>
    </row>
    <row r="39" spans="1:33" ht="26.25" thickBot="1" x14ac:dyDescent="0.3">
      <c r="A39" s="37" t="s">
        <v>315</v>
      </c>
      <c r="B39" s="39" t="s">
        <v>521</v>
      </c>
      <c r="C39" s="39" t="s">
        <v>316</v>
      </c>
      <c r="D39" s="40">
        <v>720</v>
      </c>
      <c r="E39" s="40"/>
      <c r="F39" s="40">
        <v>20</v>
      </c>
      <c r="G39" s="35"/>
      <c r="H39" s="35"/>
      <c r="I39" s="35"/>
      <c r="J39" s="35"/>
      <c r="K39" s="35"/>
      <c r="L39" s="35"/>
      <c r="M39" s="35"/>
      <c r="N39" s="35"/>
      <c r="O39" s="35"/>
      <c r="P39" s="35"/>
      <c r="Q39" s="51"/>
      <c r="R39" s="35"/>
      <c r="S39" s="35"/>
      <c r="T39" s="35"/>
      <c r="U39" s="35"/>
      <c r="V39" s="35"/>
      <c r="W39" s="35"/>
      <c r="X39" s="35"/>
      <c r="Y39" s="35" t="s">
        <v>274</v>
      </c>
      <c r="Z39" s="51" t="s">
        <v>274</v>
      </c>
      <c r="AA39" s="35" t="s">
        <v>274</v>
      </c>
      <c r="AB39" s="35" t="s">
        <v>274</v>
      </c>
      <c r="AC39" s="35"/>
      <c r="AD39" s="35" t="s">
        <v>274</v>
      </c>
      <c r="AE39" s="35"/>
      <c r="AF39" s="35" t="s">
        <v>274</v>
      </c>
      <c r="AG39" s="36">
        <v>150</v>
      </c>
    </row>
    <row r="40" spans="1:33" ht="26.25" thickBot="1" x14ac:dyDescent="0.3">
      <c r="A40" s="37" t="s">
        <v>317</v>
      </c>
      <c r="B40" s="39" t="s">
        <v>521</v>
      </c>
      <c r="C40" s="39" t="s">
        <v>318</v>
      </c>
      <c r="D40" s="40">
        <v>760</v>
      </c>
      <c r="E40" s="40"/>
      <c r="F40" s="40">
        <v>20</v>
      </c>
      <c r="G40" s="35"/>
      <c r="H40" s="35"/>
      <c r="I40" s="35"/>
      <c r="J40" s="35"/>
      <c r="K40" s="35"/>
      <c r="L40" s="35"/>
      <c r="M40" s="35"/>
      <c r="N40" s="35"/>
      <c r="O40" s="35"/>
      <c r="P40" s="35"/>
      <c r="Q40" s="51"/>
      <c r="R40" s="35"/>
      <c r="S40" s="35" t="s">
        <v>274</v>
      </c>
      <c r="T40" s="35"/>
      <c r="U40" s="35"/>
      <c r="V40" s="35"/>
      <c r="W40" s="35" t="s">
        <v>274</v>
      </c>
      <c r="X40" s="35"/>
      <c r="Y40" s="35"/>
      <c r="Z40" s="51" t="s">
        <v>274</v>
      </c>
      <c r="AA40" s="35" t="s">
        <v>274</v>
      </c>
      <c r="AB40" s="35" t="s">
        <v>274</v>
      </c>
      <c r="AC40" s="35"/>
      <c r="AD40" s="35" t="s">
        <v>274</v>
      </c>
      <c r="AE40" s="35"/>
      <c r="AF40" s="35" t="s">
        <v>274</v>
      </c>
      <c r="AG40" s="36">
        <v>150</v>
      </c>
    </row>
    <row r="41" spans="1:33" ht="15.75" thickBot="1" x14ac:dyDescent="0.3">
      <c r="A41" s="34" t="s">
        <v>319</v>
      </c>
      <c r="B41" s="151" t="s">
        <v>320</v>
      </c>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3"/>
    </row>
    <row r="42" spans="1:33" ht="15.75" thickBot="1" x14ac:dyDescent="0.3">
      <c r="A42" s="37" t="s">
        <v>321</v>
      </c>
      <c r="B42" s="39" t="s">
        <v>320</v>
      </c>
      <c r="C42" s="39" t="s">
        <v>77</v>
      </c>
      <c r="D42" s="40">
        <v>731</v>
      </c>
      <c r="E42" s="40"/>
      <c r="F42" s="40"/>
      <c r="G42" s="35"/>
      <c r="H42" s="35"/>
      <c r="I42" s="35"/>
      <c r="J42" s="35" t="s">
        <v>274</v>
      </c>
      <c r="K42" s="35"/>
      <c r="L42" s="35"/>
      <c r="M42" s="35"/>
      <c r="N42" s="35"/>
      <c r="O42" s="35"/>
      <c r="P42" s="35"/>
      <c r="Q42" s="51"/>
      <c r="R42" s="35"/>
      <c r="S42" s="35"/>
      <c r="T42" s="35"/>
      <c r="U42" s="35"/>
      <c r="V42" s="35"/>
      <c r="W42" s="35"/>
      <c r="X42" s="35"/>
      <c r="Y42" s="35" t="s">
        <v>322</v>
      </c>
      <c r="Z42" s="51" t="s">
        <v>274</v>
      </c>
      <c r="AA42" s="35" t="s">
        <v>274</v>
      </c>
      <c r="AB42" s="35" t="s">
        <v>274</v>
      </c>
      <c r="AC42" s="35"/>
      <c r="AD42" s="35" t="s">
        <v>274</v>
      </c>
      <c r="AE42" s="35"/>
      <c r="AF42" s="35" t="s">
        <v>274</v>
      </c>
      <c r="AG42" s="36">
        <v>481</v>
      </c>
    </row>
    <row r="43" spans="1:33" ht="15.75" thickBot="1" x14ac:dyDescent="0.3">
      <c r="A43" s="37" t="s">
        <v>323</v>
      </c>
      <c r="B43" s="39" t="s">
        <v>320</v>
      </c>
      <c r="C43" s="39" t="s">
        <v>78</v>
      </c>
      <c r="D43" s="40">
        <v>732</v>
      </c>
      <c r="E43" s="40"/>
      <c r="F43" s="40"/>
      <c r="G43" s="35"/>
      <c r="H43" s="35"/>
      <c r="I43" s="35"/>
      <c r="J43" s="35" t="s">
        <v>274</v>
      </c>
      <c r="K43" s="35"/>
      <c r="L43" s="35"/>
      <c r="M43" s="35"/>
      <c r="N43" s="35"/>
      <c r="O43" s="35"/>
      <c r="P43" s="35"/>
      <c r="Q43" s="51"/>
      <c r="R43" s="35"/>
      <c r="S43" s="35"/>
      <c r="T43" s="35"/>
      <c r="U43" s="35"/>
      <c r="V43" s="35"/>
      <c r="W43" s="35"/>
      <c r="X43" s="35"/>
      <c r="Y43" s="35" t="s">
        <v>322</v>
      </c>
      <c r="Z43" s="51" t="s">
        <v>274</v>
      </c>
      <c r="AA43" s="35" t="s">
        <v>274</v>
      </c>
      <c r="AB43" s="35" t="s">
        <v>274</v>
      </c>
      <c r="AC43" s="35"/>
      <c r="AD43" s="35" t="s">
        <v>274</v>
      </c>
      <c r="AE43" s="35"/>
      <c r="AF43" s="35" t="s">
        <v>274</v>
      </c>
      <c r="AG43" s="36">
        <v>481</v>
      </c>
    </row>
    <row r="44" spans="1:33" ht="15.75" thickBot="1" x14ac:dyDescent="0.3">
      <c r="A44" s="37" t="s">
        <v>324</v>
      </c>
      <c r="B44" s="39" t="s">
        <v>320</v>
      </c>
      <c r="C44" s="39" t="s">
        <v>79</v>
      </c>
      <c r="D44" s="40">
        <v>733</v>
      </c>
      <c r="E44" s="40"/>
      <c r="F44" s="40"/>
      <c r="G44" s="35"/>
      <c r="H44" s="35"/>
      <c r="I44" s="35"/>
      <c r="J44" s="35" t="s">
        <v>274</v>
      </c>
      <c r="K44" s="35"/>
      <c r="L44" s="35"/>
      <c r="M44" s="35"/>
      <c r="N44" s="35"/>
      <c r="O44" s="35"/>
      <c r="P44" s="35"/>
      <c r="Q44" s="51"/>
      <c r="R44" s="35"/>
      <c r="S44" s="35"/>
      <c r="T44" s="35"/>
      <c r="U44" s="35"/>
      <c r="V44" s="35"/>
      <c r="W44" s="35"/>
      <c r="X44" s="35"/>
      <c r="Y44" s="35" t="s">
        <v>322</v>
      </c>
      <c r="Z44" s="51" t="s">
        <v>274</v>
      </c>
      <c r="AA44" s="35" t="s">
        <v>274</v>
      </c>
      <c r="AB44" s="35" t="s">
        <v>274</v>
      </c>
      <c r="AC44" s="35"/>
      <c r="AD44" s="35" t="s">
        <v>274</v>
      </c>
      <c r="AE44" s="35"/>
      <c r="AF44" s="35" t="s">
        <v>274</v>
      </c>
      <c r="AG44" s="36">
        <v>481</v>
      </c>
    </row>
    <row r="45" spans="1:33" ht="15.75" thickBot="1" x14ac:dyDescent="0.3">
      <c r="A45" s="37" t="s">
        <v>325</v>
      </c>
      <c r="B45" s="39" t="s">
        <v>320</v>
      </c>
      <c r="C45" s="39" t="s">
        <v>69</v>
      </c>
      <c r="D45" s="40">
        <v>734</v>
      </c>
      <c r="E45" s="40"/>
      <c r="F45" s="40"/>
      <c r="G45" s="35"/>
      <c r="H45" s="35"/>
      <c r="I45" s="35"/>
      <c r="J45" s="35" t="s">
        <v>274</v>
      </c>
      <c r="K45" s="35"/>
      <c r="L45" s="35"/>
      <c r="M45" s="35"/>
      <c r="N45" s="35"/>
      <c r="O45" s="35"/>
      <c r="P45" s="35"/>
      <c r="Q45" s="51"/>
      <c r="R45" s="35"/>
      <c r="S45" s="35"/>
      <c r="T45" s="35"/>
      <c r="U45" s="35"/>
      <c r="V45" s="35"/>
      <c r="W45" s="35"/>
      <c r="X45" s="35"/>
      <c r="Y45" s="35" t="s">
        <v>322</v>
      </c>
      <c r="Z45" s="51" t="s">
        <v>274</v>
      </c>
      <c r="AA45" s="35" t="s">
        <v>274</v>
      </c>
      <c r="AB45" s="35" t="s">
        <v>274</v>
      </c>
      <c r="AC45" s="35"/>
      <c r="AD45" s="35" t="s">
        <v>274</v>
      </c>
      <c r="AE45" s="35"/>
      <c r="AF45" s="35" t="s">
        <v>274</v>
      </c>
      <c r="AG45" s="36">
        <v>481</v>
      </c>
    </row>
    <row r="46" spans="1:33" ht="15.75" thickBot="1" x14ac:dyDescent="0.3">
      <c r="A46" s="37" t="s">
        <v>326</v>
      </c>
      <c r="B46" s="39" t="s">
        <v>320</v>
      </c>
      <c r="C46" s="39" t="s">
        <v>80</v>
      </c>
      <c r="D46" s="40">
        <v>735</v>
      </c>
      <c r="E46" s="40"/>
      <c r="F46" s="40"/>
      <c r="G46" s="35"/>
      <c r="H46" s="35"/>
      <c r="I46" s="35"/>
      <c r="J46" s="35" t="s">
        <v>274</v>
      </c>
      <c r="K46" s="35"/>
      <c r="L46" s="35"/>
      <c r="M46" s="35"/>
      <c r="N46" s="35"/>
      <c r="O46" s="35"/>
      <c r="P46" s="35"/>
      <c r="Q46" s="51"/>
      <c r="R46" s="35"/>
      <c r="S46" s="35"/>
      <c r="T46" s="35"/>
      <c r="U46" s="35"/>
      <c r="V46" s="35"/>
      <c r="W46" s="35"/>
      <c r="X46" s="35"/>
      <c r="Y46" s="35" t="s">
        <v>322</v>
      </c>
      <c r="Z46" s="51" t="s">
        <v>274</v>
      </c>
      <c r="AA46" s="35" t="s">
        <v>274</v>
      </c>
      <c r="AB46" s="35" t="s">
        <v>274</v>
      </c>
      <c r="AC46" s="35"/>
      <c r="AD46" s="35" t="s">
        <v>274</v>
      </c>
      <c r="AE46" s="35"/>
      <c r="AF46" s="35" t="s">
        <v>274</v>
      </c>
      <c r="AG46" s="36">
        <v>481</v>
      </c>
    </row>
    <row r="47" spans="1:33" ht="15.75" thickBot="1" x14ac:dyDescent="0.3">
      <c r="A47" s="37" t="s">
        <v>327</v>
      </c>
      <c r="B47" s="39" t="s">
        <v>320</v>
      </c>
      <c r="C47" s="39" t="s">
        <v>81</v>
      </c>
      <c r="D47" s="40">
        <v>736</v>
      </c>
      <c r="E47" s="40"/>
      <c r="F47" s="40"/>
      <c r="G47" s="35"/>
      <c r="H47" s="35"/>
      <c r="I47" s="35"/>
      <c r="J47" s="35" t="s">
        <v>274</v>
      </c>
      <c r="K47" s="35"/>
      <c r="L47" s="35"/>
      <c r="M47" s="35"/>
      <c r="N47" s="35"/>
      <c r="O47" s="35"/>
      <c r="P47" s="35"/>
      <c r="Q47" s="51"/>
      <c r="R47" s="35"/>
      <c r="S47" s="35"/>
      <c r="T47" s="35"/>
      <c r="U47" s="35"/>
      <c r="V47" s="35"/>
      <c r="W47" s="35"/>
      <c r="X47" s="35"/>
      <c r="Y47" s="35" t="s">
        <v>322</v>
      </c>
      <c r="Z47" s="51" t="s">
        <v>274</v>
      </c>
      <c r="AA47" s="35" t="s">
        <v>328</v>
      </c>
      <c r="AB47" s="35" t="s">
        <v>274</v>
      </c>
      <c r="AC47" s="35"/>
      <c r="AD47" s="35" t="s">
        <v>274</v>
      </c>
      <c r="AE47" s="35"/>
      <c r="AF47" s="35" t="s">
        <v>274</v>
      </c>
      <c r="AG47" s="36">
        <v>481</v>
      </c>
    </row>
    <row r="48" spans="1:33" ht="15.75" thickBot="1" x14ac:dyDescent="0.3">
      <c r="A48" s="37" t="s">
        <v>329</v>
      </c>
      <c r="B48" s="39" t="s">
        <v>320</v>
      </c>
      <c r="C48" s="39" t="s">
        <v>82</v>
      </c>
      <c r="D48" s="40">
        <v>737</v>
      </c>
      <c r="E48" s="40"/>
      <c r="F48" s="40"/>
      <c r="G48" s="35"/>
      <c r="H48" s="35"/>
      <c r="I48" s="35"/>
      <c r="J48" s="35" t="s">
        <v>274</v>
      </c>
      <c r="K48" s="35"/>
      <c r="L48" s="35"/>
      <c r="M48" s="35"/>
      <c r="N48" s="35"/>
      <c r="O48" s="35"/>
      <c r="P48" s="35"/>
      <c r="Q48" s="51"/>
      <c r="R48" s="35"/>
      <c r="S48" s="35"/>
      <c r="T48" s="35"/>
      <c r="U48" s="35"/>
      <c r="V48" s="35"/>
      <c r="W48" s="35"/>
      <c r="X48" s="35"/>
      <c r="Y48" s="35" t="s">
        <v>322</v>
      </c>
      <c r="Z48" s="51" t="s">
        <v>274</v>
      </c>
      <c r="AA48" s="35" t="s">
        <v>328</v>
      </c>
      <c r="AB48" s="35" t="s">
        <v>274</v>
      </c>
      <c r="AC48" s="35"/>
      <c r="AD48" s="35" t="s">
        <v>274</v>
      </c>
      <c r="AE48" s="35"/>
      <c r="AF48" s="35" t="s">
        <v>274</v>
      </c>
      <c r="AG48" s="36">
        <v>481</v>
      </c>
    </row>
    <row r="49" spans="1:33" ht="15.75" thickBot="1" x14ac:dyDescent="0.3">
      <c r="A49" s="37" t="s">
        <v>330</v>
      </c>
      <c r="B49" s="39" t="s">
        <v>320</v>
      </c>
      <c r="C49" s="39" t="s">
        <v>83</v>
      </c>
      <c r="D49" s="40">
        <v>738</v>
      </c>
      <c r="E49" s="40"/>
      <c r="F49" s="40"/>
      <c r="G49" s="35"/>
      <c r="H49" s="35"/>
      <c r="I49" s="35"/>
      <c r="J49" s="35" t="s">
        <v>274</v>
      </c>
      <c r="K49" s="35"/>
      <c r="L49" s="35"/>
      <c r="M49" s="35"/>
      <c r="N49" s="35"/>
      <c r="O49" s="35"/>
      <c r="P49" s="35"/>
      <c r="Q49" s="51"/>
      <c r="R49" s="35"/>
      <c r="S49" s="35"/>
      <c r="T49" s="35"/>
      <c r="U49" s="35"/>
      <c r="V49" s="35"/>
      <c r="W49" s="35"/>
      <c r="X49" s="35"/>
      <c r="Y49" s="35" t="s">
        <v>322</v>
      </c>
      <c r="Z49" s="51" t="s">
        <v>274</v>
      </c>
      <c r="AA49" s="35" t="s">
        <v>328</v>
      </c>
      <c r="AB49" s="35" t="s">
        <v>274</v>
      </c>
      <c r="AC49" s="35"/>
      <c r="AD49" s="35" t="s">
        <v>274</v>
      </c>
      <c r="AE49" s="35"/>
      <c r="AF49" s="35" t="s">
        <v>274</v>
      </c>
      <c r="AG49" s="36">
        <v>481</v>
      </c>
    </row>
    <row r="50" spans="1:33" ht="15.75" thickBot="1" x14ac:dyDescent="0.3">
      <c r="A50" s="37" t="s">
        <v>331</v>
      </c>
      <c r="B50" s="39" t="s">
        <v>320</v>
      </c>
      <c r="C50" s="39" t="s">
        <v>84</v>
      </c>
      <c r="D50" s="40">
        <v>739</v>
      </c>
      <c r="E50" s="40"/>
      <c r="F50" s="40"/>
      <c r="G50" s="35"/>
      <c r="H50" s="35"/>
      <c r="I50" s="35"/>
      <c r="J50" s="35" t="s">
        <v>274</v>
      </c>
      <c r="K50" s="35"/>
      <c r="L50" s="35"/>
      <c r="M50" s="35"/>
      <c r="N50" s="35"/>
      <c r="O50" s="35"/>
      <c r="P50" s="35"/>
      <c r="Q50" s="51"/>
      <c r="R50" s="35"/>
      <c r="S50" s="35"/>
      <c r="T50" s="35"/>
      <c r="U50" s="35"/>
      <c r="V50" s="35"/>
      <c r="W50" s="35"/>
      <c r="X50" s="35"/>
      <c r="Y50" s="35" t="s">
        <v>322</v>
      </c>
      <c r="Z50" s="51" t="s">
        <v>274</v>
      </c>
      <c r="AA50" s="35" t="s">
        <v>328</v>
      </c>
      <c r="AB50" s="35" t="s">
        <v>274</v>
      </c>
      <c r="AC50" s="35"/>
      <c r="AD50" s="35" t="s">
        <v>274</v>
      </c>
      <c r="AE50" s="35"/>
      <c r="AF50" s="35" t="s">
        <v>274</v>
      </c>
      <c r="AG50" s="36">
        <v>481</v>
      </c>
    </row>
    <row r="51" spans="1:33" ht="15.75" thickBot="1" x14ac:dyDescent="0.3">
      <c r="A51" s="37" t="s">
        <v>332</v>
      </c>
      <c r="B51" s="39" t="s">
        <v>320</v>
      </c>
      <c r="C51" s="39" t="s">
        <v>231</v>
      </c>
      <c r="D51" s="40">
        <v>713</v>
      </c>
      <c r="E51" s="40"/>
      <c r="F51" s="40"/>
      <c r="G51" s="35"/>
      <c r="H51" s="35"/>
      <c r="I51" s="35"/>
      <c r="J51" s="35" t="s">
        <v>274</v>
      </c>
      <c r="K51" s="35"/>
      <c r="L51" s="35"/>
      <c r="M51" s="35"/>
      <c r="N51" s="35"/>
      <c r="O51" s="35"/>
      <c r="P51" s="35"/>
      <c r="Q51" s="51"/>
      <c r="R51" s="35"/>
      <c r="S51" s="35"/>
      <c r="T51" s="35"/>
      <c r="U51" s="35"/>
      <c r="V51" s="35"/>
      <c r="W51" s="35"/>
      <c r="X51" s="35"/>
      <c r="Y51" s="35" t="s">
        <v>322</v>
      </c>
      <c r="Z51" s="51" t="s">
        <v>274</v>
      </c>
      <c r="AA51" s="35" t="s">
        <v>328</v>
      </c>
      <c r="AB51" s="35" t="s">
        <v>274</v>
      </c>
      <c r="AC51" s="35"/>
      <c r="AD51" s="35" t="s">
        <v>274</v>
      </c>
      <c r="AE51" s="35"/>
      <c r="AF51" s="35" t="s">
        <v>274</v>
      </c>
      <c r="AG51" s="36">
        <v>481</v>
      </c>
    </row>
    <row r="52" spans="1:33" ht="15.75" thickBot="1" x14ac:dyDescent="0.3">
      <c r="A52" s="37" t="s">
        <v>333</v>
      </c>
      <c r="B52" s="39" t="s">
        <v>320</v>
      </c>
      <c r="C52" s="39" t="s">
        <v>70</v>
      </c>
      <c r="D52" s="40">
        <v>761</v>
      </c>
      <c r="E52" s="40"/>
      <c r="F52" s="40"/>
      <c r="G52" s="35"/>
      <c r="H52" s="35"/>
      <c r="I52" s="35"/>
      <c r="J52" s="35" t="s">
        <v>274</v>
      </c>
      <c r="K52" s="35"/>
      <c r="L52" s="35"/>
      <c r="M52" s="35"/>
      <c r="N52" s="35"/>
      <c r="O52" s="35"/>
      <c r="P52" s="35"/>
      <c r="Q52" s="51"/>
      <c r="R52" s="35"/>
      <c r="S52" s="35"/>
      <c r="T52" s="35"/>
      <c r="U52" s="35"/>
      <c r="V52" s="35"/>
      <c r="W52" s="35"/>
      <c r="X52" s="35"/>
      <c r="Y52" s="35" t="s">
        <v>322</v>
      </c>
      <c r="Z52" s="51" t="s">
        <v>274</v>
      </c>
      <c r="AA52" s="35" t="s">
        <v>328</v>
      </c>
      <c r="AB52" s="35" t="s">
        <v>274</v>
      </c>
      <c r="AC52" s="35"/>
      <c r="AD52" s="35" t="s">
        <v>274</v>
      </c>
      <c r="AE52" s="35"/>
      <c r="AF52" s="35" t="s">
        <v>274</v>
      </c>
      <c r="AG52" s="36">
        <v>481</v>
      </c>
    </row>
    <row r="53" spans="1:33" ht="15.75" thickBot="1" x14ac:dyDescent="0.3">
      <c r="A53" s="34">
        <v>3</v>
      </c>
      <c r="B53" s="151" t="s">
        <v>209</v>
      </c>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3"/>
    </row>
    <row r="54" spans="1:33" ht="15.75" thickBot="1" x14ac:dyDescent="0.3">
      <c r="A54" s="37" t="s">
        <v>334</v>
      </c>
      <c r="B54" s="39" t="s">
        <v>209</v>
      </c>
      <c r="C54" s="39" t="s">
        <v>73</v>
      </c>
      <c r="D54" s="40">
        <v>723</v>
      </c>
      <c r="E54" s="40"/>
      <c r="F54" s="40"/>
      <c r="G54" s="35"/>
      <c r="H54" s="35"/>
      <c r="I54" s="35"/>
      <c r="J54" s="33"/>
      <c r="K54" s="35"/>
      <c r="L54" s="35"/>
      <c r="M54" s="35"/>
      <c r="N54" s="35"/>
      <c r="O54" s="35"/>
      <c r="P54" s="35"/>
      <c r="Q54" s="51"/>
      <c r="R54" s="35"/>
      <c r="S54" s="35" t="s">
        <v>274</v>
      </c>
      <c r="T54" s="35"/>
      <c r="U54" s="35"/>
      <c r="V54" s="35"/>
      <c r="W54" s="35" t="s">
        <v>274</v>
      </c>
      <c r="X54" s="35"/>
      <c r="Y54" s="35" t="s">
        <v>335</v>
      </c>
      <c r="Z54" s="51" t="s">
        <v>274</v>
      </c>
      <c r="AA54" s="35" t="s">
        <v>274</v>
      </c>
      <c r="AB54" s="35" t="s">
        <v>274</v>
      </c>
      <c r="AC54" s="35"/>
      <c r="AD54" s="35" t="s">
        <v>274</v>
      </c>
      <c r="AE54" s="35"/>
      <c r="AF54" s="35" t="s">
        <v>274</v>
      </c>
      <c r="AG54" s="36">
        <v>150</v>
      </c>
    </row>
    <row r="55" spans="1:33" ht="15.75" thickBot="1" x14ac:dyDescent="0.3">
      <c r="A55" s="37" t="s">
        <v>336</v>
      </c>
      <c r="B55" s="39" t="s">
        <v>209</v>
      </c>
      <c r="C55" s="39" t="s">
        <v>337</v>
      </c>
      <c r="D55" s="38"/>
      <c r="E55" s="38"/>
      <c r="F55" s="38"/>
      <c r="G55" s="35"/>
      <c r="H55" s="35"/>
      <c r="I55" s="35"/>
      <c r="J55" s="35"/>
      <c r="K55" s="35"/>
      <c r="L55" s="35"/>
      <c r="M55" s="35"/>
      <c r="N55" s="35"/>
      <c r="O55" s="35"/>
      <c r="P55" s="35"/>
      <c r="Q55" s="51"/>
      <c r="R55" s="35"/>
      <c r="S55" s="35"/>
      <c r="T55" s="35"/>
      <c r="U55" s="35"/>
      <c r="V55" s="35"/>
      <c r="W55" s="35"/>
      <c r="X55" s="35"/>
      <c r="Y55" s="33"/>
      <c r="Z55" s="51"/>
      <c r="AA55" s="35"/>
      <c r="AB55" s="35"/>
      <c r="AC55" s="35"/>
      <c r="AD55" s="35"/>
      <c r="AE55" s="35"/>
      <c r="AF55" s="35"/>
      <c r="AG55" s="35"/>
    </row>
    <row r="56" spans="1:33" ht="15.75" thickBot="1" x14ac:dyDescent="0.3">
      <c r="A56" s="37" t="s">
        <v>338</v>
      </c>
      <c r="B56" s="39" t="s">
        <v>209</v>
      </c>
      <c r="C56" s="39" t="s">
        <v>339</v>
      </c>
      <c r="D56" s="40">
        <v>773</v>
      </c>
      <c r="E56" s="40"/>
      <c r="F56" s="40"/>
      <c r="G56" s="35"/>
      <c r="H56" s="35"/>
      <c r="I56" s="35"/>
      <c r="J56" s="35" t="s">
        <v>340</v>
      </c>
      <c r="K56" s="35"/>
      <c r="L56" s="35"/>
      <c r="M56" s="35"/>
      <c r="N56" s="35"/>
      <c r="O56" s="35"/>
      <c r="P56" s="35"/>
      <c r="Q56" s="51"/>
      <c r="R56" s="35"/>
      <c r="S56" s="35" t="s">
        <v>274</v>
      </c>
      <c r="T56" s="35"/>
      <c r="U56" s="35"/>
      <c r="V56" s="35"/>
      <c r="W56" s="35" t="s">
        <v>274</v>
      </c>
      <c r="X56" s="35"/>
      <c r="Y56" s="35" t="s">
        <v>335</v>
      </c>
      <c r="Z56" s="51"/>
      <c r="AA56" s="35" t="s">
        <v>274</v>
      </c>
      <c r="AB56" s="35" t="s">
        <v>274</v>
      </c>
      <c r="AC56" s="35"/>
      <c r="AD56" s="35" t="s">
        <v>274</v>
      </c>
      <c r="AE56" s="35"/>
      <c r="AF56" s="35" t="s">
        <v>274</v>
      </c>
      <c r="AG56" s="36">
        <v>481</v>
      </c>
    </row>
    <row r="57" spans="1:33" ht="15.75" thickBot="1" x14ac:dyDescent="0.3">
      <c r="A57" s="37" t="s">
        <v>341</v>
      </c>
      <c r="B57" s="39" t="s">
        <v>209</v>
      </c>
      <c r="C57" s="39" t="s">
        <v>74</v>
      </c>
      <c r="D57" s="40">
        <v>724</v>
      </c>
      <c r="E57" s="40"/>
      <c r="F57" s="40"/>
      <c r="G57" s="35"/>
      <c r="H57" s="35"/>
      <c r="I57" s="35"/>
      <c r="J57" s="33"/>
      <c r="K57" s="35"/>
      <c r="L57" s="35"/>
      <c r="M57" s="35"/>
      <c r="N57" s="35"/>
      <c r="O57" s="35"/>
      <c r="P57" s="35"/>
      <c r="Q57" s="51"/>
      <c r="R57" s="35"/>
      <c r="S57" s="35" t="s">
        <v>274</v>
      </c>
      <c r="T57" s="35"/>
      <c r="U57" s="35"/>
      <c r="V57" s="35"/>
      <c r="W57" s="35" t="s">
        <v>274</v>
      </c>
      <c r="X57" s="35"/>
      <c r="Y57" s="35" t="s">
        <v>335</v>
      </c>
      <c r="Z57" s="51" t="s">
        <v>274</v>
      </c>
      <c r="AA57" s="35" t="s">
        <v>274</v>
      </c>
      <c r="AB57" s="35" t="s">
        <v>274</v>
      </c>
      <c r="AC57" s="35"/>
      <c r="AD57" s="35" t="s">
        <v>274</v>
      </c>
      <c r="AE57" s="35"/>
      <c r="AF57" s="35" t="s">
        <v>274</v>
      </c>
      <c r="AG57" s="36">
        <v>150</v>
      </c>
    </row>
    <row r="58" spans="1:33" ht="15.75" thickBot="1" x14ac:dyDescent="0.3">
      <c r="A58" s="37" t="s">
        <v>342</v>
      </c>
      <c r="B58" s="39" t="s">
        <v>209</v>
      </c>
      <c r="C58" s="39" t="s">
        <v>343</v>
      </c>
      <c r="D58" s="40">
        <v>774</v>
      </c>
      <c r="E58" s="40"/>
      <c r="F58" s="40"/>
      <c r="G58" s="35"/>
      <c r="H58" s="35"/>
      <c r="I58" s="35"/>
      <c r="J58" s="35" t="s">
        <v>340</v>
      </c>
      <c r="K58" s="35"/>
      <c r="L58" s="35"/>
      <c r="M58" s="35"/>
      <c r="N58" s="35"/>
      <c r="O58" s="35"/>
      <c r="P58" s="35"/>
      <c r="Q58" s="51"/>
      <c r="R58" s="35"/>
      <c r="S58" s="35" t="s">
        <v>274</v>
      </c>
      <c r="T58" s="35"/>
      <c r="U58" s="35"/>
      <c r="V58" s="35"/>
      <c r="W58" s="35" t="s">
        <v>274</v>
      </c>
      <c r="X58" s="35"/>
      <c r="Y58" s="35" t="s">
        <v>335</v>
      </c>
      <c r="Z58" s="51"/>
      <c r="AA58" s="35" t="s">
        <v>274</v>
      </c>
      <c r="AB58" s="35" t="s">
        <v>274</v>
      </c>
      <c r="AC58" s="35"/>
      <c r="AD58" s="35" t="s">
        <v>274</v>
      </c>
      <c r="AE58" s="35"/>
      <c r="AF58" s="35" t="s">
        <v>274</v>
      </c>
      <c r="AG58" s="36">
        <v>481</v>
      </c>
    </row>
    <row r="59" spans="1:33" ht="15.75" thickBot="1" x14ac:dyDescent="0.3">
      <c r="A59" s="37" t="s">
        <v>344</v>
      </c>
      <c r="B59" s="39" t="s">
        <v>209</v>
      </c>
      <c r="C59" s="39" t="s">
        <v>75</v>
      </c>
      <c r="D59" s="40">
        <v>725</v>
      </c>
      <c r="E59" s="40"/>
      <c r="F59" s="40"/>
      <c r="G59" s="35"/>
      <c r="H59" s="35"/>
      <c r="I59" s="35"/>
      <c r="J59" s="33"/>
      <c r="K59" s="35"/>
      <c r="L59" s="35"/>
      <c r="M59" s="35"/>
      <c r="N59" s="35"/>
      <c r="O59" s="35"/>
      <c r="P59" s="35"/>
      <c r="Q59" s="51"/>
      <c r="R59" s="35"/>
      <c r="S59" s="35" t="s">
        <v>274</v>
      </c>
      <c r="T59" s="35"/>
      <c r="U59" s="35"/>
      <c r="V59" s="35"/>
      <c r="W59" s="35" t="s">
        <v>274</v>
      </c>
      <c r="X59" s="35"/>
      <c r="Y59" s="35" t="s">
        <v>335</v>
      </c>
      <c r="Z59" s="51" t="s">
        <v>274</v>
      </c>
      <c r="AA59" s="35" t="s">
        <v>274</v>
      </c>
      <c r="AB59" s="35" t="s">
        <v>274</v>
      </c>
      <c r="AC59" s="35"/>
      <c r="AD59" s="35" t="s">
        <v>274</v>
      </c>
      <c r="AE59" s="35"/>
      <c r="AF59" s="35" t="s">
        <v>274</v>
      </c>
      <c r="AG59" s="36">
        <v>150</v>
      </c>
    </row>
    <row r="60" spans="1:33" ht="15.75" thickBot="1" x14ac:dyDescent="0.3">
      <c r="A60" s="37" t="s">
        <v>345</v>
      </c>
      <c r="B60" s="39" t="s">
        <v>209</v>
      </c>
      <c r="C60" s="39" t="s">
        <v>346</v>
      </c>
      <c r="D60" s="40">
        <v>775</v>
      </c>
      <c r="E60" s="40"/>
      <c r="F60" s="40"/>
      <c r="G60" s="35"/>
      <c r="H60" s="35"/>
      <c r="I60" s="35"/>
      <c r="J60" s="35" t="s">
        <v>340</v>
      </c>
      <c r="K60" s="35"/>
      <c r="L60" s="35"/>
      <c r="M60" s="35"/>
      <c r="N60" s="35"/>
      <c r="O60" s="35"/>
      <c r="P60" s="35"/>
      <c r="Q60" s="51"/>
      <c r="R60" s="35"/>
      <c r="S60" s="35" t="s">
        <v>274</v>
      </c>
      <c r="T60" s="35"/>
      <c r="U60" s="35"/>
      <c r="V60" s="35"/>
      <c r="W60" s="35" t="s">
        <v>274</v>
      </c>
      <c r="X60" s="35"/>
      <c r="Y60" s="35" t="s">
        <v>335</v>
      </c>
      <c r="Z60" s="51"/>
      <c r="AA60" s="35" t="s">
        <v>328</v>
      </c>
      <c r="AB60" s="35" t="s">
        <v>274</v>
      </c>
      <c r="AC60" s="35"/>
      <c r="AD60" s="35" t="s">
        <v>274</v>
      </c>
      <c r="AE60" s="35"/>
      <c r="AF60" s="35" t="s">
        <v>274</v>
      </c>
      <c r="AG60" s="36">
        <v>481</v>
      </c>
    </row>
    <row r="61" spans="1:33" ht="15.75" thickBot="1" x14ac:dyDescent="0.3">
      <c r="A61" s="37" t="s">
        <v>347</v>
      </c>
      <c r="B61" s="39" t="s">
        <v>209</v>
      </c>
      <c r="C61" s="39" t="s">
        <v>76</v>
      </c>
      <c r="D61" s="40">
        <v>726</v>
      </c>
      <c r="E61" s="40"/>
      <c r="F61" s="40"/>
      <c r="G61" s="35"/>
      <c r="H61" s="35"/>
      <c r="I61" s="35"/>
      <c r="J61" s="33"/>
      <c r="K61" s="35"/>
      <c r="L61" s="35"/>
      <c r="M61" s="35"/>
      <c r="N61" s="35"/>
      <c r="O61" s="35"/>
      <c r="P61" s="35"/>
      <c r="Q61" s="51"/>
      <c r="R61" s="35"/>
      <c r="S61" s="35" t="s">
        <v>274</v>
      </c>
      <c r="T61" s="35"/>
      <c r="U61" s="35"/>
      <c r="V61" s="35"/>
      <c r="W61" s="35" t="s">
        <v>274</v>
      </c>
      <c r="X61" s="35"/>
      <c r="Y61" s="35" t="s">
        <v>335</v>
      </c>
      <c r="Z61" s="51" t="s">
        <v>274</v>
      </c>
      <c r="AA61" s="35" t="s">
        <v>328</v>
      </c>
      <c r="AB61" s="35" t="s">
        <v>274</v>
      </c>
      <c r="AC61" s="35"/>
      <c r="AD61" s="35" t="s">
        <v>274</v>
      </c>
      <c r="AE61" s="35"/>
      <c r="AF61" s="35" t="s">
        <v>274</v>
      </c>
      <c r="AG61" s="36">
        <v>150</v>
      </c>
    </row>
    <row r="62" spans="1:33" ht="15.75" thickBot="1" x14ac:dyDescent="0.3">
      <c r="A62" s="37" t="s">
        <v>348</v>
      </c>
      <c r="B62" s="39" t="s">
        <v>209</v>
      </c>
      <c r="C62" s="39" t="s">
        <v>349</v>
      </c>
      <c r="D62" s="40">
        <v>776</v>
      </c>
      <c r="E62" s="40"/>
      <c r="F62" s="40"/>
      <c r="G62" s="35"/>
      <c r="H62" s="35"/>
      <c r="I62" s="35"/>
      <c r="J62" s="35" t="s">
        <v>340</v>
      </c>
      <c r="K62" s="35"/>
      <c r="L62" s="35"/>
      <c r="M62" s="35"/>
      <c r="N62" s="35"/>
      <c r="O62" s="35"/>
      <c r="P62" s="35"/>
      <c r="Q62" s="51"/>
      <c r="R62" s="35"/>
      <c r="S62" s="35" t="s">
        <v>274</v>
      </c>
      <c r="T62" s="35"/>
      <c r="U62" s="35"/>
      <c r="V62" s="35"/>
      <c r="W62" s="35" t="s">
        <v>274</v>
      </c>
      <c r="X62" s="35"/>
      <c r="Y62" s="35" t="s">
        <v>335</v>
      </c>
      <c r="Z62" s="51"/>
      <c r="AA62" s="35" t="s">
        <v>328</v>
      </c>
      <c r="AB62" s="35" t="s">
        <v>274</v>
      </c>
      <c r="AC62" s="35"/>
      <c r="AD62" s="35" t="s">
        <v>274</v>
      </c>
      <c r="AE62" s="35"/>
      <c r="AF62" s="35" t="s">
        <v>274</v>
      </c>
      <c r="AG62" s="36">
        <v>481</v>
      </c>
    </row>
    <row r="63" spans="1:33" ht="15.75" thickBot="1" x14ac:dyDescent="0.3">
      <c r="A63" s="37" t="s">
        <v>350</v>
      </c>
      <c r="B63" s="39" t="s">
        <v>209</v>
      </c>
      <c r="C63" s="39" t="s">
        <v>29</v>
      </c>
      <c r="D63" s="40">
        <v>727</v>
      </c>
      <c r="E63" s="40"/>
      <c r="F63" s="40"/>
      <c r="G63" s="35"/>
      <c r="H63" s="35"/>
      <c r="I63" s="35"/>
      <c r="J63" s="33"/>
      <c r="K63" s="35"/>
      <c r="L63" s="35"/>
      <c r="M63" s="35"/>
      <c r="N63" s="35"/>
      <c r="O63" s="35"/>
      <c r="P63" s="35"/>
      <c r="Q63" s="51"/>
      <c r="R63" s="35"/>
      <c r="S63" s="35" t="s">
        <v>274</v>
      </c>
      <c r="T63" s="35"/>
      <c r="U63" s="35"/>
      <c r="V63" s="35"/>
      <c r="W63" s="35" t="s">
        <v>274</v>
      </c>
      <c r="X63" s="35"/>
      <c r="Y63" s="35" t="s">
        <v>335</v>
      </c>
      <c r="Z63" s="51" t="s">
        <v>274</v>
      </c>
      <c r="AA63" s="35" t="s">
        <v>328</v>
      </c>
      <c r="AB63" s="35" t="s">
        <v>274</v>
      </c>
      <c r="AC63" s="35"/>
      <c r="AD63" s="35" t="s">
        <v>274</v>
      </c>
      <c r="AE63" s="35"/>
      <c r="AF63" s="35" t="s">
        <v>274</v>
      </c>
      <c r="AG63" s="36">
        <v>150</v>
      </c>
    </row>
    <row r="64" spans="1:33" ht="15.75" thickBot="1" x14ac:dyDescent="0.3">
      <c r="A64" s="37" t="s">
        <v>351</v>
      </c>
      <c r="B64" s="39" t="s">
        <v>209</v>
      </c>
      <c r="C64" s="39" t="s">
        <v>352</v>
      </c>
      <c r="D64" s="40">
        <v>777</v>
      </c>
      <c r="E64" s="40"/>
      <c r="F64" s="40"/>
      <c r="G64" s="35"/>
      <c r="H64" s="35"/>
      <c r="I64" s="35"/>
      <c r="J64" s="35" t="s">
        <v>340</v>
      </c>
      <c r="K64" s="35"/>
      <c r="L64" s="35"/>
      <c r="M64" s="35"/>
      <c r="N64" s="35"/>
      <c r="O64" s="35"/>
      <c r="P64" s="35"/>
      <c r="Q64" s="51"/>
      <c r="R64" s="35"/>
      <c r="S64" s="35" t="s">
        <v>274</v>
      </c>
      <c r="T64" s="35"/>
      <c r="U64" s="35"/>
      <c r="V64" s="35"/>
      <c r="W64" s="35" t="s">
        <v>274</v>
      </c>
      <c r="X64" s="35"/>
      <c r="Y64" s="35" t="s">
        <v>335</v>
      </c>
      <c r="Z64" s="51"/>
      <c r="AA64" s="35" t="s">
        <v>328</v>
      </c>
      <c r="AB64" s="35" t="s">
        <v>274</v>
      </c>
      <c r="AC64" s="35"/>
      <c r="AD64" s="35" t="s">
        <v>274</v>
      </c>
      <c r="AE64" s="35"/>
      <c r="AF64" s="35" t="s">
        <v>274</v>
      </c>
      <c r="AG64" s="36">
        <v>481</v>
      </c>
    </row>
    <row r="65" spans="1:33" ht="15.75" thickBot="1" x14ac:dyDescent="0.3">
      <c r="A65" s="37" t="s">
        <v>353</v>
      </c>
      <c r="B65" s="39" t="s">
        <v>209</v>
      </c>
      <c r="C65" s="39" t="s">
        <v>63</v>
      </c>
      <c r="D65" s="40">
        <v>728</v>
      </c>
      <c r="E65" s="40"/>
      <c r="F65" s="40"/>
      <c r="G65" s="35"/>
      <c r="H65" s="35"/>
      <c r="I65" s="35"/>
      <c r="J65" s="33"/>
      <c r="K65" s="35"/>
      <c r="L65" s="35"/>
      <c r="M65" s="35"/>
      <c r="N65" s="35"/>
      <c r="O65" s="35"/>
      <c r="P65" s="35"/>
      <c r="Q65" s="51"/>
      <c r="R65" s="35"/>
      <c r="S65" s="35" t="s">
        <v>274</v>
      </c>
      <c r="T65" s="35"/>
      <c r="U65" s="35"/>
      <c r="V65" s="35"/>
      <c r="W65" s="35" t="s">
        <v>274</v>
      </c>
      <c r="X65" s="35"/>
      <c r="Y65" s="35" t="s">
        <v>335</v>
      </c>
      <c r="Z65" s="51" t="s">
        <v>274</v>
      </c>
      <c r="AA65" s="35" t="s">
        <v>328</v>
      </c>
      <c r="AB65" s="35" t="s">
        <v>274</v>
      </c>
      <c r="AC65" s="35"/>
      <c r="AD65" s="35" t="s">
        <v>274</v>
      </c>
      <c r="AE65" s="35"/>
      <c r="AF65" s="35" t="s">
        <v>274</v>
      </c>
      <c r="AG65" s="36">
        <v>150</v>
      </c>
    </row>
    <row r="66" spans="1:33" ht="15.75" thickBot="1" x14ac:dyDescent="0.3">
      <c r="A66" s="37" t="s">
        <v>354</v>
      </c>
      <c r="B66" s="39" t="s">
        <v>209</v>
      </c>
      <c r="C66" s="39" t="s">
        <v>355</v>
      </c>
      <c r="D66" s="40">
        <v>778</v>
      </c>
      <c r="E66" s="40"/>
      <c r="F66" s="40"/>
      <c r="G66" s="35"/>
      <c r="H66" s="35"/>
      <c r="I66" s="35"/>
      <c r="J66" s="35" t="s">
        <v>340</v>
      </c>
      <c r="K66" s="35"/>
      <c r="L66" s="35"/>
      <c r="M66" s="35"/>
      <c r="N66" s="35"/>
      <c r="O66" s="35"/>
      <c r="P66" s="35"/>
      <c r="Q66" s="51"/>
      <c r="R66" s="35"/>
      <c r="S66" s="35" t="s">
        <v>274</v>
      </c>
      <c r="T66" s="35"/>
      <c r="U66" s="35"/>
      <c r="V66" s="35"/>
      <c r="W66" s="35" t="s">
        <v>274</v>
      </c>
      <c r="X66" s="35"/>
      <c r="Y66" s="35" t="s">
        <v>335</v>
      </c>
      <c r="Z66" s="51"/>
      <c r="AA66" s="35" t="s">
        <v>328</v>
      </c>
      <c r="AB66" s="35" t="s">
        <v>274</v>
      </c>
      <c r="AC66" s="35"/>
      <c r="AD66" s="35" t="s">
        <v>274</v>
      </c>
      <c r="AE66" s="35"/>
      <c r="AF66" s="35" t="s">
        <v>274</v>
      </c>
      <c r="AG66" s="36">
        <v>481</v>
      </c>
    </row>
    <row r="67" spans="1:33" ht="15.75" thickBot="1" x14ac:dyDescent="0.3">
      <c r="A67" s="37" t="s">
        <v>356</v>
      </c>
      <c r="B67" s="39" t="s">
        <v>209</v>
      </c>
      <c r="C67" s="39" t="s">
        <v>68</v>
      </c>
      <c r="D67" s="40">
        <v>729</v>
      </c>
      <c r="E67" s="40"/>
      <c r="F67" s="40"/>
      <c r="G67" s="35"/>
      <c r="H67" s="35"/>
      <c r="I67" s="35"/>
      <c r="J67" s="35"/>
      <c r="K67" s="35"/>
      <c r="L67" s="35"/>
      <c r="M67" s="35"/>
      <c r="N67" s="35"/>
      <c r="O67" s="35"/>
      <c r="P67" s="35"/>
      <c r="Q67" s="51"/>
      <c r="R67" s="35"/>
      <c r="S67" s="35" t="s">
        <v>274</v>
      </c>
      <c r="T67" s="35"/>
      <c r="U67" s="35"/>
      <c r="V67" s="35"/>
      <c r="W67" s="35" t="s">
        <v>274</v>
      </c>
      <c r="X67" s="35"/>
      <c r="Y67" s="35" t="s">
        <v>335</v>
      </c>
      <c r="Z67" s="51" t="s">
        <v>274</v>
      </c>
      <c r="AA67" s="35" t="s">
        <v>328</v>
      </c>
      <c r="AB67" s="35" t="s">
        <v>274</v>
      </c>
      <c r="AC67" s="35"/>
      <c r="AD67" s="35" t="s">
        <v>274</v>
      </c>
      <c r="AE67" s="35"/>
      <c r="AF67" s="35" t="s">
        <v>274</v>
      </c>
      <c r="AG67" s="36">
        <v>150</v>
      </c>
    </row>
    <row r="68" spans="1:33" ht="15.75" thickBot="1" x14ac:dyDescent="0.3">
      <c r="A68" s="37" t="s">
        <v>357</v>
      </c>
      <c r="B68" s="39" t="s">
        <v>209</v>
      </c>
      <c r="C68" s="39" t="s">
        <v>358</v>
      </c>
      <c r="D68" s="40">
        <v>779</v>
      </c>
      <c r="E68" s="40"/>
      <c r="F68" s="40"/>
      <c r="G68" s="35"/>
      <c r="H68" s="35"/>
      <c r="I68" s="35"/>
      <c r="J68" s="35"/>
      <c r="K68" s="35"/>
      <c r="L68" s="35"/>
      <c r="M68" s="35"/>
      <c r="N68" s="35"/>
      <c r="O68" s="35"/>
      <c r="P68" s="35"/>
      <c r="Q68" s="51"/>
      <c r="R68" s="35"/>
      <c r="S68" s="35" t="s">
        <v>274</v>
      </c>
      <c r="T68" s="35"/>
      <c r="U68" s="35"/>
      <c r="V68" s="35"/>
      <c r="W68" s="35" t="s">
        <v>274</v>
      </c>
      <c r="X68" s="35"/>
      <c r="Y68" s="35" t="s">
        <v>335</v>
      </c>
      <c r="Z68" s="51"/>
      <c r="AA68" s="35" t="s">
        <v>328</v>
      </c>
      <c r="AB68" s="35" t="s">
        <v>274</v>
      </c>
      <c r="AC68" s="35"/>
      <c r="AD68" s="35" t="s">
        <v>274</v>
      </c>
      <c r="AE68" s="35"/>
      <c r="AF68" s="35" t="s">
        <v>274</v>
      </c>
      <c r="AG68" s="36">
        <v>481</v>
      </c>
    </row>
    <row r="69" spans="1:33" ht="15.75" thickBot="1" x14ac:dyDescent="0.3">
      <c r="A69" s="37" t="s">
        <v>359</v>
      </c>
      <c r="B69" s="39" t="s">
        <v>209</v>
      </c>
      <c r="C69" s="39" t="s">
        <v>72</v>
      </c>
      <c r="D69" s="40">
        <v>714</v>
      </c>
      <c r="E69" s="40"/>
      <c r="F69" s="40"/>
      <c r="G69" s="35"/>
      <c r="H69" s="35"/>
      <c r="I69" s="35"/>
      <c r="J69" s="35"/>
      <c r="K69" s="35"/>
      <c r="L69" s="35"/>
      <c r="M69" s="35"/>
      <c r="N69" s="35"/>
      <c r="O69" s="35"/>
      <c r="P69" s="35"/>
      <c r="Q69" s="51"/>
      <c r="R69" s="35"/>
      <c r="S69" s="35" t="s">
        <v>274</v>
      </c>
      <c r="T69" s="35"/>
      <c r="U69" s="35"/>
      <c r="V69" s="35"/>
      <c r="W69" s="35" t="s">
        <v>274</v>
      </c>
      <c r="X69" s="35"/>
      <c r="Y69" s="35" t="s">
        <v>335</v>
      </c>
      <c r="Z69" s="51" t="s">
        <v>274</v>
      </c>
      <c r="AA69" s="35" t="s">
        <v>328</v>
      </c>
      <c r="AB69" s="35" t="s">
        <v>274</v>
      </c>
      <c r="AC69" s="35"/>
      <c r="AD69" s="35" t="s">
        <v>274</v>
      </c>
      <c r="AE69" s="35"/>
      <c r="AF69" s="35" t="s">
        <v>274</v>
      </c>
      <c r="AG69" s="36">
        <v>150</v>
      </c>
    </row>
    <row r="70" spans="1:33" ht="15.75" thickBot="1" x14ac:dyDescent="0.3">
      <c r="A70" s="37" t="s">
        <v>360</v>
      </c>
      <c r="B70" s="39" t="s">
        <v>209</v>
      </c>
      <c r="C70" s="39" t="s">
        <v>361</v>
      </c>
      <c r="D70" s="40">
        <v>784</v>
      </c>
      <c r="E70" s="40"/>
      <c r="F70" s="40"/>
      <c r="G70" s="35"/>
      <c r="H70" s="35"/>
      <c r="I70" s="35"/>
      <c r="J70" s="35"/>
      <c r="K70" s="35"/>
      <c r="L70" s="35"/>
      <c r="M70" s="35"/>
      <c r="N70" s="35"/>
      <c r="O70" s="35"/>
      <c r="P70" s="35"/>
      <c r="Q70" s="51"/>
      <c r="R70" s="35"/>
      <c r="S70" s="35" t="s">
        <v>274</v>
      </c>
      <c r="T70" s="35"/>
      <c r="U70" s="35"/>
      <c r="V70" s="35"/>
      <c r="W70" s="35" t="s">
        <v>274</v>
      </c>
      <c r="X70" s="35"/>
      <c r="Y70" s="35" t="s">
        <v>335</v>
      </c>
      <c r="Z70" s="51"/>
      <c r="AA70" s="35" t="s">
        <v>328</v>
      </c>
      <c r="AB70" s="35" t="s">
        <v>274</v>
      </c>
      <c r="AC70" s="35"/>
      <c r="AD70" s="35" t="s">
        <v>274</v>
      </c>
      <c r="AE70" s="35"/>
      <c r="AF70" s="35" t="s">
        <v>274</v>
      </c>
      <c r="AG70" s="36">
        <v>481</v>
      </c>
    </row>
    <row r="71" spans="1:33" ht="15.75" thickBot="1" x14ac:dyDescent="0.3">
      <c r="A71" s="37" t="s">
        <v>362</v>
      </c>
      <c r="B71" s="39" t="s">
        <v>209</v>
      </c>
      <c r="C71" s="39" t="s">
        <v>211</v>
      </c>
      <c r="D71" s="40">
        <v>410</v>
      </c>
      <c r="E71" s="40"/>
      <c r="F71" s="40">
        <v>7</v>
      </c>
      <c r="G71" s="35" t="s">
        <v>274</v>
      </c>
      <c r="H71" s="35"/>
      <c r="I71" s="35"/>
      <c r="J71" s="35" t="s">
        <v>274</v>
      </c>
      <c r="K71" s="35"/>
      <c r="L71" s="35"/>
      <c r="M71" s="35"/>
      <c r="N71" s="35"/>
      <c r="O71" s="35"/>
      <c r="P71" s="35"/>
      <c r="Q71" s="51"/>
      <c r="R71" s="35"/>
      <c r="S71" s="35"/>
      <c r="T71" s="35"/>
      <c r="U71" s="35" t="s">
        <v>275</v>
      </c>
      <c r="V71" s="35"/>
      <c r="W71" s="35" t="s">
        <v>274</v>
      </c>
      <c r="X71" s="35"/>
      <c r="Y71" s="35"/>
      <c r="Z71" s="51" t="s">
        <v>274</v>
      </c>
      <c r="AA71" s="35"/>
      <c r="AB71" s="35"/>
      <c r="AC71" s="41"/>
      <c r="AD71" s="35" t="s">
        <v>274</v>
      </c>
      <c r="AE71" s="35"/>
      <c r="AF71" s="35" t="s">
        <v>274</v>
      </c>
      <c r="AG71" s="36">
        <v>562</v>
      </c>
    </row>
    <row r="72" spans="1:33" ht="15.75" thickBot="1" x14ac:dyDescent="0.3">
      <c r="A72" s="37" t="s">
        <v>363</v>
      </c>
      <c r="B72" s="39" t="s">
        <v>209</v>
      </c>
      <c r="C72" s="39" t="s">
        <v>26</v>
      </c>
      <c r="D72" s="40">
        <v>420</v>
      </c>
      <c r="E72" s="40"/>
      <c r="F72" s="40"/>
      <c r="G72" s="35" t="s">
        <v>274</v>
      </c>
      <c r="H72" s="35"/>
      <c r="I72" s="35"/>
      <c r="J72" s="35" t="s">
        <v>274</v>
      </c>
      <c r="K72" s="35"/>
      <c r="L72" s="35"/>
      <c r="M72" s="35"/>
      <c r="N72" s="35"/>
      <c r="O72" s="35"/>
      <c r="P72" s="35"/>
      <c r="Q72" s="51"/>
      <c r="R72" s="35"/>
      <c r="S72" s="35"/>
      <c r="T72" s="35"/>
      <c r="U72" s="35" t="s">
        <v>275</v>
      </c>
      <c r="V72" s="35"/>
      <c r="W72" s="35" t="s">
        <v>274</v>
      </c>
      <c r="X72" s="35"/>
      <c r="Y72" s="35"/>
      <c r="Z72" s="51" t="s">
        <v>274</v>
      </c>
      <c r="AA72" s="35"/>
      <c r="AB72" s="35"/>
      <c r="AC72" s="41"/>
      <c r="AD72" s="35" t="s">
        <v>274</v>
      </c>
      <c r="AE72" s="35"/>
      <c r="AF72" s="35" t="s">
        <v>274</v>
      </c>
      <c r="AG72" s="36">
        <v>562</v>
      </c>
    </row>
    <row r="73" spans="1:33" ht="15.75" thickBot="1" x14ac:dyDescent="0.3">
      <c r="A73" s="37" t="s">
        <v>364</v>
      </c>
      <c r="B73" s="39" t="s">
        <v>209</v>
      </c>
      <c r="C73" s="39" t="s">
        <v>365</v>
      </c>
      <c r="D73" s="40">
        <v>430</v>
      </c>
      <c r="E73" s="40"/>
      <c r="F73" s="40"/>
      <c r="G73" s="35"/>
      <c r="H73" s="35"/>
      <c r="I73" s="35"/>
      <c r="J73" s="35" t="s">
        <v>274</v>
      </c>
      <c r="K73" s="35"/>
      <c r="L73" s="35"/>
      <c r="M73" s="35"/>
      <c r="N73" s="35"/>
      <c r="O73" s="35"/>
      <c r="P73" s="35"/>
      <c r="Q73" s="51"/>
      <c r="R73" s="35"/>
      <c r="S73" s="35" t="s">
        <v>274</v>
      </c>
      <c r="T73" s="35"/>
      <c r="U73" s="35"/>
      <c r="V73" s="35"/>
      <c r="W73" s="35" t="s">
        <v>274</v>
      </c>
      <c r="X73" s="35"/>
      <c r="Y73" s="35"/>
      <c r="Z73" s="51" t="s">
        <v>274</v>
      </c>
      <c r="AA73" s="35"/>
      <c r="AB73" s="35"/>
      <c r="AC73" s="35"/>
      <c r="AD73" s="35" t="s">
        <v>274</v>
      </c>
      <c r="AE73" s="35"/>
      <c r="AF73" s="35" t="s">
        <v>274</v>
      </c>
      <c r="AG73" s="36">
        <v>562</v>
      </c>
    </row>
    <row r="74" spans="1:33" ht="15.75" thickBot="1" x14ac:dyDescent="0.3">
      <c r="A74" s="37" t="s">
        <v>366</v>
      </c>
      <c r="B74" s="39" t="s">
        <v>209</v>
      </c>
      <c r="C74" s="39" t="s">
        <v>60</v>
      </c>
      <c r="D74" s="40">
        <v>441</v>
      </c>
      <c r="E74" s="40"/>
      <c r="F74" s="40">
        <v>7</v>
      </c>
      <c r="G74" s="35"/>
      <c r="H74" s="35"/>
      <c r="I74" s="35"/>
      <c r="J74" s="33"/>
      <c r="K74" s="35"/>
      <c r="L74" s="35"/>
      <c r="M74" s="35"/>
      <c r="N74" s="35"/>
      <c r="O74" s="35"/>
      <c r="P74" s="35"/>
      <c r="Q74" s="51"/>
      <c r="R74" s="35"/>
      <c r="S74" s="35" t="s">
        <v>274</v>
      </c>
      <c r="T74" s="35"/>
      <c r="U74" s="35" t="s">
        <v>275</v>
      </c>
      <c r="V74" s="35"/>
      <c r="W74" s="35" t="s">
        <v>274</v>
      </c>
      <c r="X74" s="35"/>
      <c r="Y74" s="35"/>
      <c r="Z74" s="51" t="s">
        <v>274</v>
      </c>
      <c r="AA74" s="35"/>
      <c r="AB74" s="35"/>
      <c r="AC74" s="35"/>
      <c r="AD74" s="35" t="s">
        <v>274</v>
      </c>
      <c r="AE74" s="35"/>
      <c r="AF74" s="35" t="s">
        <v>274</v>
      </c>
      <c r="AG74" s="36">
        <v>150</v>
      </c>
    </row>
    <row r="75" spans="1:33" ht="15.75" thickBot="1" x14ac:dyDescent="0.3">
      <c r="A75" s="37" t="s">
        <v>367</v>
      </c>
      <c r="B75" s="39" t="s">
        <v>209</v>
      </c>
      <c r="C75" s="39" t="s">
        <v>368</v>
      </c>
      <c r="D75" s="40">
        <v>471</v>
      </c>
      <c r="E75" s="40"/>
      <c r="F75" s="40"/>
      <c r="G75" s="35"/>
      <c r="H75" s="35"/>
      <c r="I75" s="35"/>
      <c r="J75" s="35" t="s">
        <v>340</v>
      </c>
      <c r="K75" s="35"/>
      <c r="L75" s="35"/>
      <c r="M75" s="35"/>
      <c r="N75" s="35"/>
      <c r="O75" s="35"/>
      <c r="P75" s="35"/>
      <c r="Q75" s="51"/>
      <c r="R75" s="35"/>
      <c r="S75" s="35" t="s">
        <v>274</v>
      </c>
      <c r="T75" s="35"/>
      <c r="U75" s="35" t="s">
        <v>275</v>
      </c>
      <c r="V75" s="35"/>
      <c r="W75" s="35" t="s">
        <v>274</v>
      </c>
      <c r="X75" s="35"/>
      <c r="Y75" s="35"/>
      <c r="Z75" s="51"/>
      <c r="AA75" s="35"/>
      <c r="AB75" s="35"/>
      <c r="AC75" s="35"/>
      <c r="AD75" s="35" t="s">
        <v>274</v>
      </c>
      <c r="AE75" s="35"/>
      <c r="AF75" s="35" t="s">
        <v>274</v>
      </c>
      <c r="AG75" s="36">
        <v>481</v>
      </c>
    </row>
    <row r="76" spans="1:33" ht="15.75" thickBot="1" x14ac:dyDescent="0.3">
      <c r="A76" s="37" t="s">
        <v>369</v>
      </c>
      <c r="B76" s="39" t="s">
        <v>209</v>
      </c>
      <c r="C76" s="39" t="s">
        <v>61</v>
      </c>
      <c r="D76" s="40">
        <v>442</v>
      </c>
      <c r="E76" s="40"/>
      <c r="F76" s="40"/>
      <c r="G76" s="35"/>
      <c r="H76" s="35"/>
      <c r="I76" s="35"/>
      <c r="J76" s="33"/>
      <c r="K76" s="35"/>
      <c r="L76" s="35"/>
      <c r="M76" s="35"/>
      <c r="N76" s="35"/>
      <c r="O76" s="35"/>
      <c r="P76" s="35"/>
      <c r="Q76" s="51"/>
      <c r="R76" s="35"/>
      <c r="S76" s="35" t="s">
        <v>274</v>
      </c>
      <c r="T76" s="35"/>
      <c r="U76" s="35" t="s">
        <v>275</v>
      </c>
      <c r="V76" s="35"/>
      <c r="W76" s="35" t="s">
        <v>274</v>
      </c>
      <c r="X76" s="35"/>
      <c r="Y76" s="35"/>
      <c r="Z76" s="51" t="s">
        <v>274</v>
      </c>
      <c r="AA76" s="35"/>
      <c r="AB76" s="35"/>
      <c r="AC76" s="35"/>
      <c r="AD76" s="35" t="s">
        <v>274</v>
      </c>
      <c r="AE76" s="35"/>
      <c r="AF76" s="35" t="s">
        <v>274</v>
      </c>
      <c r="AG76" s="36">
        <v>150</v>
      </c>
    </row>
    <row r="77" spans="1:33" ht="15.75" thickBot="1" x14ac:dyDescent="0.3">
      <c r="A77" s="37" t="s">
        <v>370</v>
      </c>
      <c r="B77" s="39" t="s">
        <v>209</v>
      </c>
      <c r="C77" s="39" t="s">
        <v>371</v>
      </c>
      <c r="D77" s="40">
        <v>472</v>
      </c>
      <c r="E77" s="40"/>
      <c r="F77" s="40"/>
      <c r="G77" s="35"/>
      <c r="H77" s="35"/>
      <c r="I77" s="35"/>
      <c r="J77" s="35" t="s">
        <v>372</v>
      </c>
      <c r="K77" s="35"/>
      <c r="L77" s="35"/>
      <c r="M77" s="35"/>
      <c r="N77" s="35"/>
      <c r="O77" s="35"/>
      <c r="P77" s="35"/>
      <c r="Q77" s="51"/>
      <c r="R77" s="35"/>
      <c r="S77" s="35" t="s">
        <v>274</v>
      </c>
      <c r="T77" s="35"/>
      <c r="U77" s="35" t="s">
        <v>275</v>
      </c>
      <c r="V77" s="35"/>
      <c r="W77" s="35" t="s">
        <v>274</v>
      </c>
      <c r="X77" s="35"/>
      <c r="Y77" s="35"/>
      <c r="Z77" s="51"/>
      <c r="AA77" s="35"/>
      <c r="AB77" s="35"/>
      <c r="AC77" s="35"/>
      <c r="AD77" s="35" t="s">
        <v>274</v>
      </c>
      <c r="AE77" s="35"/>
      <c r="AF77" s="35" t="s">
        <v>274</v>
      </c>
      <c r="AG77" s="36">
        <v>481</v>
      </c>
    </row>
    <row r="78" spans="1:33" ht="15.75" thickBot="1" x14ac:dyDescent="0.3">
      <c r="A78" s="37" t="s">
        <v>373</v>
      </c>
      <c r="B78" s="39" t="s">
        <v>209</v>
      </c>
      <c r="C78" s="39" t="s">
        <v>27</v>
      </c>
      <c r="D78" s="40">
        <v>443</v>
      </c>
      <c r="E78" s="40"/>
      <c r="F78" s="40"/>
      <c r="G78" s="35" t="s">
        <v>274</v>
      </c>
      <c r="H78" s="35"/>
      <c r="I78" s="35"/>
      <c r="J78" s="35"/>
      <c r="K78" s="35"/>
      <c r="L78" s="35"/>
      <c r="M78" s="35"/>
      <c r="N78" s="35"/>
      <c r="O78" s="35"/>
      <c r="P78" s="35"/>
      <c r="Q78" s="51"/>
      <c r="R78" s="35"/>
      <c r="S78" s="35"/>
      <c r="T78" s="35"/>
      <c r="U78" s="35" t="s">
        <v>275</v>
      </c>
      <c r="V78" s="35"/>
      <c r="W78" s="35" t="s">
        <v>274</v>
      </c>
      <c r="X78" s="35"/>
      <c r="Y78" s="35"/>
      <c r="Z78" s="51" t="s">
        <v>274</v>
      </c>
      <c r="AA78" s="35"/>
      <c r="AB78" s="35"/>
      <c r="AC78" s="35"/>
      <c r="AD78" s="35" t="s">
        <v>274</v>
      </c>
      <c r="AE78" s="35"/>
      <c r="AF78" s="35" t="s">
        <v>274</v>
      </c>
      <c r="AG78" s="36">
        <v>150</v>
      </c>
    </row>
    <row r="79" spans="1:33" ht="15.75" thickBot="1" x14ac:dyDescent="0.3">
      <c r="A79" s="37" t="s">
        <v>374</v>
      </c>
      <c r="B79" s="39" t="s">
        <v>209</v>
      </c>
      <c r="C79" s="39" t="s">
        <v>375</v>
      </c>
      <c r="D79" s="40">
        <v>473</v>
      </c>
      <c r="E79" s="40"/>
      <c r="F79" s="40"/>
      <c r="G79" s="33"/>
      <c r="H79" s="35"/>
      <c r="I79" s="35"/>
      <c r="J79" s="35" t="s">
        <v>340</v>
      </c>
      <c r="K79" s="35"/>
      <c r="L79" s="35"/>
      <c r="M79" s="35"/>
      <c r="N79" s="35"/>
      <c r="O79" s="35"/>
      <c r="P79" s="35"/>
      <c r="Q79" s="51"/>
      <c r="R79" s="35"/>
      <c r="S79" s="35"/>
      <c r="T79" s="35"/>
      <c r="U79" s="35" t="s">
        <v>275</v>
      </c>
      <c r="V79" s="35"/>
      <c r="W79" s="35" t="s">
        <v>274</v>
      </c>
      <c r="X79" s="35"/>
      <c r="Y79" s="35"/>
      <c r="Z79" s="51"/>
      <c r="AA79" s="35"/>
      <c r="AB79" s="35"/>
      <c r="AC79" s="35"/>
      <c r="AD79" s="35" t="s">
        <v>274</v>
      </c>
      <c r="AE79" s="35"/>
      <c r="AF79" s="35" t="s">
        <v>274</v>
      </c>
      <c r="AG79" s="36">
        <v>481</v>
      </c>
    </row>
    <row r="80" spans="1:33" ht="15.75" thickBot="1" x14ac:dyDescent="0.3">
      <c r="A80" s="34">
        <v>4</v>
      </c>
      <c r="B80" s="151" t="s">
        <v>144</v>
      </c>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c r="AG80" s="153"/>
    </row>
    <row r="81" spans="1:33" ht="15.75" thickBot="1" x14ac:dyDescent="0.3">
      <c r="A81" s="37" t="s">
        <v>376</v>
      </c>
      <c r="B81" s="39" t="s">
        <v>144</v>
      </c>
      <c r="C81" s="39" t="s">
        <v>11</v>
      </c>
      <c r="D81" s="40">
        <v>170</v>
      </c>
      <c r="E81" s="40"/>
      <c r="F81" s="40"/>
      <c r="G81" s="35" t="s">
        <v>274</v>
      </c>
      <c r="H81" s="35"/>
      <c r="I81" s="35"/>
      <c r="J81" s="35"/>
      <c r="K81" s="35"/>
      <c r="L81" s="35"/>
      <c r="M81" s="35"/>
      <c r="N81" s="35"/>
      <c r="O81" s="35"/>
      <c r="P81" s="35"/>
      <c r="Q81" s="51" t="s">
        <v>274</v>
      </c>
      <c r="R81" s="35"/>
      <c r="S81" s="35"/>
      <c r="T81" s="35"/>
      <c r="U81" s="35" t="s">
        <v>275</v>
      </c>
      <c r="V81" s="35"/>
      <c r="W81" s="35" t="s">
        <v>274</v>
      </c>
      <c r="X81" s="35"/>
      <c r="Y81" s="35"/>
      <c r="Z81" s="51" t="s">
        <v>274</v>
      </c>
      <c r="AA81" s="35" t="s">
        <v>328</v>
      </c>
      <c r="AB81" s="35" t="s">
        <v>274</v>
      </c>
      <c r="AC81" s="35"/>
      <c r="AD81" s="35" t="s">
        <v>274</v>
      </c>
      <c r="AE81" s="35"/>
      <c r="AF81" s="35" t="s">
        <v>274</v>
      </c>
      <c r="AG81" s="36">
        <v>1479</v>
      </c>
    </row>
    <row r="82" spans="1:33" ht="15.75" thickBot="1" x14ac:dyDescent="0.3">
      <c r="A82" s="37" t="s">
        <v>377</v>
      </c>
      <c r="B82" s="39" t="s">
        <v>144</v>
      </c>
      <c r="C82" s="39" t="s">
        <v>145</v>
      </c>
      <c r="D82" s="40">
        <v>310</v>
      </c>
      <c r="E82" s="40"/>
      <c r="F82" s="40">
        <v>10</v>
      </c>
      <c r="G82" s="35"/>
      <c r="H82" s="35"/>
      <c r="I82" s="35"/>
      <c r="J82" s="35"/>
      <c r="K82" s="35"/>
      <c r="L82" s="35"/>
      <c r="M82" s="35"/>
      <c r="N82" s="35"/>
      <c r="O82" s="35"/>
      <c r="P82" s="35"/>
      <c r="Q82" s="51" t="s">
        <v>274</v>
      </c>
      <c r="R82" s="35"/>
      <c r="S82" s="35"/>
      <c r="T82" s="35"/>
      <c r="U82" s="35" t="s">
        <v>275</v>
      </c>
      <c r="V82" s="35"/>
      <c r="W82" s="35" t="s">
        <v>274</v>
      </c>
      <c r="X82" s="35"/>
      <c r="Y82" s="35"/>
      <c r="Z82" s="51" t="s">
        <v>274</v>
      </c>
      <c r="AA82" s="35"/>
      <c r="AB82" s="35"/>
      <c r="AC82" s="35"/>
      <c r="AD82" s="35" t="s">
        <v>274</v>
      </c>
      <c r="AE82" s="35"/>
      <c r="AF82" s="35" t="s">
        <v>274</v>
      </c>
      <c r="AG82" s="36">
        <v>1479</v>
      </c>
    </row>
    <row r="83" spans="1:33" ht="15.75" thickBot="1" x14ac:dyDescent="0.3">
      <c r="A83" s="37" t="s">
        <v>378</v>
      </c>
      <c r="B83" s="39" t="s">
        <v>144</v>
      </c>
      <c r="C83" s="39" t="s">
        <v>146</v>
      </c>
      <c r="D83" s="40">
        <v>330</v>
      </c>
      <c r="E83" s="40"/>
      <c r="F83" s="40">
        <v>10</v>
      </c>
      <c r="G83" s="35"/>
      <c r="H83" s="35"/>
      <c r="I83" s="35"/>
      <c r="J83" s="35"/>
      <c r="K83" s="35"/>
      <c r="L83" s="35"/>
      <c r="M83" s="35"/>
      <c r="N83" s="35"/>
      <c r="O83" s="35"/>
      <c r="P83" s="35"/>
      <c r="Q83" s="51" t="s">
        <v>274</v>
      </c>
      <c r="R83" s="35"/>
      <c r="S83" s="35"/>
      <c r="T83" s="35"/>
      <c r="U83" s="35" t="s">
        <v>275</v>
      </c>
      <c r="V83" s="35"/>
      <c r="W83" s="35" t="s">
        <v>274</v>
      </c>
      <c r="X83" s="35"/>
      <c r="Y83" s="35"/>
      <c r="Z83" s="51" t="s">
        <v>274</v>
      </c>
      <c r="AA83" s="35"/>
      <c r="AB83" s="35"/>
      <c r="AC83" s="35"/>
      <c r="AD83" s="35" t="s">
        <v>274</v>
      </c>
      <c r="AE83" s="35"/>
      <c r="AF83" s="35" t="s">
        <v>274</v>
      </c>
      <c r="AG83" s="36">
        <v>402</v>
      </c>
    </row>
    <row r="84" spans="1:33" ht="15.75" thickBot="1" x14ac:dyDescent="0.3">
      <c r="A84" s="37" t="s">
        <v>379</v>
      </c>
      <c r="B84" s="39" t="s">
        <v>144</v>
      </c>
      <c r="C84" s="39" t="s">
        <v>12</v>
      </c>
      <c r="D84" s="40">
        <v>211</v>
      </c>
      <c r="E84" s="40"/>
      <c r="F84" s="40">
        <v>11</v>
      </c>
      <c r="G84" s="35"/>
      <c r="H84" s="41" t="s">
        <v>274</v>
      </c>
      <c r="I84" s="35"/>
      <c r="J84" s="35"/>
      <c r="K84" s="35"/>
      <c r="L84" s="35"/>
      <c r="M84" s="35"/>
      <c r="N84" s="35"/>
      <c r="O84" s="35"/>
      <c r="P84" s="35"/>
      <c r="Q84" s="51" t="s">
        <v>274</v>
      </c>
      <c r="R84" s="35"/>
      <c r="S84" s="35"/>
      <c r="T84" s="35"/>
      <c r="U84" s="35" t="s">
        <v>275</v>
      </c>
      <c r="V84" s="35"/>
      <c r="W84" s="35" t="s">
        <v>274</v>
      </c>
      <c r="X84" s="35"/>
      <c r="Y84" s="35"/>
      <c r="Z84" s="51" t="s">
        <v>274</v>
      </c>
      <c r="AA84" s="35"/>
      <c r="AB84" s="35"/>
      <c r="AC84" s="35"/>
      <c r="AD84" s="35" t="s">
        <v>274</v>
      </c>
      <c r="AE84" s="35"/>
      <c r="AF84" s="35" t="s">
        <v>274</v>
      </c>
      <c r="AG84" s="36">
        <v>949</v>
      </c>
    </row>
    <row r="85" spans="1:33" ht="15.75" thickBot="1" x14ac:dyDescent="0.3">
      <c r="A85" s="37" t="s">
        <v>380</v>
      </c>
      <c r="B85" s="39" t="s">
        <v>144</v>
      </c>
      <c r="C85" s="39" t="s">
        <v>13</v>
      </c>
      <c r="D85" s="40">
        <v>212</v>
      </c>
      <c r="E85" s="40"/>
      <c r="F85" s="40"/>
      <c r="G85" s="35"/>
      <c r="H85" s="41"/>
      <c r="I85" s="35"/>
      <c r="J85" s="35"/>
      <c r="K85" s="35"/>
      <c r="L85" s="35"/>
      <c r="M85" s="35"/>
      <c r="N85" s="35"/>
      <c r="O85" s="35"/>
      <c r="P85" s="35"/>
      <c r="Q85" s="51" t="s">
        <v>274</v>
      </c>
      <c r="R85" s="35"/>
      <c r="S85" s="35"/>
      <c r="T85" s="35"/>
      <c r="U85" s="35" t="s">
        <v>275</v>
      </c>
      <c r="V85" s="35"/>
      <c r="W85" s="35" t="s">
        <v>274</v>
      </c>
      <c r="X85" s="35"/>
      <c r="Y85" s="35"/>
      <c r="Z85" s="51" t="s">
        <v>274</v>
      </c>
      <c r="AA85" s="35"/>
      <c r="AB85" s="35"/>
      <c r="AC85" s="35"/>
      <c r="AD85" s="35" t="s">
        <v>274</v>
      </c>
      <c r="AE85" s="35"/>
      <c r="AF85" s="35" t="s">
        <v>274</v>
      </c>
      <c r="AG85" s="36">
        <v>949</v>
      </c>
    </row>
    <row r="86" spans="1:33" ht="15.75" thickBot="1" x14ac:dyDescent="0.3">
      <c r="A86" s="37" t="s">
        <v>381</v>
      </c>
      <c r="B86" s="39" t="s">
        <v>144</v>
      </c>
      <c r="C86" s="39" t="s">
        <v>147</v>
      </c>
      <c r="D86" s="40">
        <v>213</v>
      </c>
      <c r="E86" s="40"/>
      <c r="F86" s="40">
        <v>15</v>
      </c>
      <c r="G86" s="35"/>
      <c r="H86" s="41" t="s">
        <v>274</v>
      </c>
      <c r="I86" s="35"/>
      <c r="J86" s="35"/>
      <c r="K86" s="35"/>
      <c r="L86" s="35"/>
      <c r="M86" s="35"/>
      <c r="N86" s="35"/>
      <c r="O86" s="35"/>
      <c r="P86" s="35"/>
      <c r="Q86" s="51" t="s">
        <v>274</v>
      </c>
      <c r="R86" s="35"/>
      <c r="S86" s="35"/>
      <c r="T86" s="35"/>
      <c r="U86" s="35" t="s">
        <v>275</v>
      </c>
      <c r="V86" s="35"/>
      <c r="W86" s="35" t="s">
        <v>274</v>
      </c>
      <c r="X86" s="35"/>
      <c r="Y86" s="35"/>
      <c r="Z86" s="51" t="s">
        <v>274</v>
      </c>
      <c r="AA86" s="35"/>
      <c r="AB86" s="35"/>
      <c r="AC86" s="35"/>
      <c r="AD86" s="35" t="s">
        <v>274</v>
      </c>
      <c r="AE86" s="35"/>
      <c r="AF86" s="35" t="s">
        <v>274</v>
      </c>
      <c r="AG86" s="36">
        <v>949</v>
      </c>
    </row>
    <row r="87" spans="1:33" ht="15.75" thickBot="1" x14ac:dyDescent="0.3">
      <c r="A87" s="37" t="s">
        <v>382</v>
      </c>
      <c r="B87" s="39" t="s">
        <v>144</v>
      </c>
      <c r="C87" s="39" t="s">
        <v>148</v>
      </c>
      <c r="D87" s="40">
        <v>214</v>
      </c>
      <c r="E87" s="40"/>
      <c r="F87" s="40"/>
      <c r="G87" s="35"/>
      <c r="H87" s="35"/>
      <c r="I87" s="35"/>
      <c r="J87" s="35"/>
      <c r="K87" s="35"/>
      <c r="L87" s="35"/>
      <c r="M87" s="35"/>
      <c r="N87" s="35"/>
      <c r="O87" s="35"/>
      <c r="P87" s="35"/>
      <c r="Q87" s="51" t="s">
        <v>274</v>
      </c>
      <c r="R87" s="35"/>
      <c r="S87" s="35"/>
      <c r="T87" s="35"/>
      <c r="U87" s="35" t="s">
        <v>275</v>
      </c>
      <c r="V87" s="35"/>
      <c r="W87" s="35" t="s">
        <v>274</v>
      </c>
      <c r="X87" s="35"/>
      <c r="Y87" s="35"/>
      <c r="Z87" s="51" t="s">
        <v>274</v>
      </c>
      <c r="AA87" s="35"/>
      <c r="AB87" s="35"/>
      <c r="AC87" s="35"/>
      <c r="AD87" s="35" t="s">
        <v>274</v>
      </c>
      <c r="AE87" s="35"/>
      <c r="AF87" s="35" t="s">
        <v>274</v>
      </c>
      <c r="AG87" s="36">
        <v>949</v>
      </c>
    </row>
    <row r="88" spans="1:33" ht="15.75" thickBot="1" x14ac:dyDescent="0.3">
      <c r="A88" s="34">
        <v>5</v>
      </c>
      <c r="B88" s="151" t="s">
        <v>149</v>
      </c>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c r="AA88" s="152"/>
      <c r="AB88" s="152"/>
      <c r="AC88" s="152"/>
      <c r="AD88" s="152"/>
      <c r="AE88" s="152"/>
      <c r="AF88" s="152"/>
      <c r="AG88" s="153"/>
    </row>
    <row r="89" spans="1:33" ht="15.75" thickBot="1" x14ac:dyDescent="0.3">
      <c r="A89" s="37" t="s">
        <v>383</v>
      </c>
      <c r="B89" s="39" t="s">
        <v>149</v>
      </c>
      <c r="C89" s="39" t="s">
        <v>150</v>
      </c>
      <c r="D89" s="40">
        <v>821</v>
      </c>
      <c r="E89" s="40"/>
      <c r="F89" s="40">
        <v>12</v>
      </c>
      <c r="G89" s="35"/>
      <c r="H89" s="35"/>
      <c r="I89" s="35"/>
      <c r="J89" s="35"/>
      <c r="K89" s="35"/>
      <c r="L89" s="35"/>
      <c r="M89" s="35"/>
      <c r="N89" s="35" t="s">
        <v>274</v>
      </c>
      <c r="O89" s="35"/>
      <c r="P89" s="35"/>
      <c r="Q89" s="51" t="s">
        <v>274</v>
      </c>
      <c r="R89" s="35"/>
      <c r="S89" s="35"/>
      <c r="T89" s="35"/>
      <c r="U89" s="35" t="s">
        <v>275</v>
      </c>
      <c r="V89" s="35"/>
      <c r="W89" s="35"/>
      <c r="X89" s="35"/>
      <c r="Y89" s="35"/>
      <c r="Z89" s="51" t="s">
        <v>274</v>
      </c>
      <c r="AA89" s="35"/>
      <c r="AB89" s="35"/>
      <c r="AC89" s="35" t="s">
        <v>274</v>
      </c>
      <c r="AD89" s="35" t="s">
        <v>274</v>
      </c>
      <c r="AE89" s="35"/>
      <c r="AF89" s="35" t="s">
        <v>274</v>
      </c>
      <c r="AG89" s="36">
        <v>2636</v>
      </c>
    </row>
    <row r="90" spans="1:33" ht="15.75" thickBot="1" x14ac:dyDescent="0.3">
      <c r="A90" s="37" t="s">
        <v>384</v>
      </c>
      <c r="B90" s="39" t="s">
        <v>149</v>
      </c>
      <c r="C90" s="39" t="s">
        <v>151</v>
      </c>
      <c r="D90" s="40">
        <v>825</v>
      </c>
      <c r="E90" s="40"/>
      <c r="F90" s="40">
        <v>12</v>
      </c>
      <c r="G90" s="35"/>
      <c r="H90" s="35"/>
      <c r="I90" s="35"/>
      <c r="J90" s="35"/>
      <c r="K90" s="35"/>
      <c r="L90" s="35"/>
      <c r="M90" s="35" t="s">
        <v>274</v>
      </c>
      <c r="N90" s="35"/>
      <c r="O90" s="35"/>
      <c r="P90" s="35"/>
      <c r="Q90" s="51" t="s">
        <v>274</v>
      </c>
      <c r="R90" s="35"/>
      <c r="S90" s="35"/>
      <c r="T90" s="35"/>
      <c r="U90" s="35" t="s">
        <v>275</v>
      </c>
      <c r="V90" s="35"/>
      <c r="W90" s="35"/>
      <c r="X90" s="35"/>
      <c r="Y90" s="35"/>
      <c r="Z90" s="51" t="s">
        <v>274</v>
      </c>
      <c r="AA90" s="35"/>
      <c r="AB90" s="35"/>
      <c r="AC90" s="35" t="s">
        <v>274</v>
      </c>
      <c r="AD90" s="35" t="s">
        <v>274</v>
      </c>
      <c r="AE90" s="35"/>
      <c r="AF90" s="35" t="s">
        <v>274</v>
      </c>
      <c r="AG90" s="36">
        <v>2636</v>
      </c>
    </row>
    <row r="91" spans="1:33" ht="15.75" thickBot="1" x14ac:dyDescent="0.3">
      <c r="A91" s="37" t="s">
        <v>385</v>
      </c>
      <c r="B91" s="39" t="s">
        <v>149</v>
      </c>
      <c r="C91" s="39" t="s">
        <v>152</v>
      </c>
      <c r="D91" s="40">
        <v>820</v>
      </c>
      <c r="E91" s="40"/>
      <c r="F91" s="40">
        <v>12</v>
      </c>
      <c r="G91" s="35"/>
      <c r="H91" s="35"/>
      <c r="I91" s="35"/>
      <c r="J91" s="35"/>
      <c r="K91" s="35"/>
      <c r="L91" s="35"/>
      <c r="M91" s="35"/>
      <c r="N91" s="35"/>
      <c r="O91" s="35"/>
      <c r="P91" s="35"/>
      <c r="Q91" s="51" t="s">
        <v>274</v>
      </c>
      <c r="R91" s="35"/>
      <c r="S91" s="35"/>
      <c r="T91" s="35"/>
      <c r="U91" s="35" t="s">
        <v>275</v>
      </c>
      <c r="V91" s="35"/>
      <c r="W91" s="35"/>
      <c r="X91" s="35"/>
      <c r="Y91" s="35"/>
      <c r="Z91" s="51" t="s">
        <v>274</v>
      </c>
      <c r="AA91" s="35"/>
      <c r="AB91" s="35"/>
      <c r="AC91" s="35" t="s">
        <v>274</v>
      </c>
      <c r="AD91" s="35" t="s">
        <v>274</v>
      </c>
      <c r="AE91" s="35"/>
      <c r="AF91" s="35" t="s">
        <v>274</v>
      </c>
      <c r="AG91" s="36">
        <v>2636</v>
      </c>
    </row>
    <row r="92" spans="1:33" ht="15.75" thickBot="1" x14ac:dyDescent="0.3">
      <c r="A92" s="37" t="s">
        <v>386</v>
      </c>
      <c r="B92" s="39" t="s">
        <v>149</v>
      </c>
      <c r="C92" s="39" t="s">
        <v>14</v>
      </c>
      <c r="D92" s="40">
        <v>826</v>
      </c>
      <c r="E92" s="40"/>
      <c r="F92" s="40"/>
      <c r="G92" s="35"/>
      <c r="H92" s="35"/>
      <c r="I92" s="35"/>
      <c r="J92" s="35"/>
      <c r="K92" s="35" t="s">
        <v>274</v>
      </c>
      <c r="L92" s="35"/>
      <c r="M92" s="35"/>
      <c r="N92" s="35"/>
      <c r="O92" s="35"/>
      <c r="P92" s="35"/>
      <c r="Q92" s="51" t="s">
        <v>274</v>
      </c>
      <c r="R92" s="35"/>
      <c r="S92" s="35"/>
      <c r="T92" s="35"/>
      <c r="U92" s="35" t="s">
        <v>275</v>
      </c>
      <c r="V92" s="35"/>
      <c r="W92" s="35"/>
      <c r="X92" s="35"/>
      <c r="Y92" s="35"/>
      <c r="Z92" s="51" t="s">
        <v>274</v>
      </c>
      <c r="AA92" s="35"/>
      <c r="AB92" s="35"/>
      <c r="AC92" s="35" t="s">
        <v>274</v>
      </c>
      <c r="AD92" s="35" t="s">
        <v>274</v>
      </c>
      <c r="AE92" s="35"/>
      <c r="AF92" s="35" t="s">
        <v>274</v>
      </c>
      <c r="AG92" s="36">
        <v>3841</v>
      </c>
    </row>
    <row r="93" spans="1:33" ht="15.75" thickBot="1" x14ac:dyDescent="0.3">
      <c r="A93" s="37" t="s">
        <v>387</v>
      </c>
      <c r="B93" s="39" t="s">
        <v>149</v>
      </c>
      <c r="C93" s="39" t="s">
        <v>153</v>
      </c>
      <c r="D93" s="40">
        <v>842</v>
      </c>
      <c r="E93" s="40"/>
      <c r="F93" s="40">
        <v>13</v>
      </c>
      <c r="G93" s="35"/>
      <c r="H93" s="35"/>
      <c r="I93" s="35"/>
      <c r="J93" s="35"/>
      <c r="K93" s="35" t="s">
        <v>274</v>
      </c>
      <c r="L93" s="35"/>
      <c r="M93" s="35"/>
      <c r="N93" s="35"/>
      <c r="O93" s="35"/>
      <c r="P93" s="35"/>
      <c r="Q93" s="51" t="s">
        <v>274</v>
      </c>
      <c r="R93" s="35"/>
      <c r="S93" s="35"/>
      <c r="T93" s="35"/>
      <c r="U93" s="35" t="s">
        <v>275</v>
      </c>
      <c r="V93" s="35"/>
      <c r="W93" s="35"/>
      <c r="X93" s="35"/>
      <c r="Y93" s="35"/>
      <c r="Z93" s="51" t="s">
        <v>274</v>
      </c>
      <c r="AA93" s="35"/>
      <c r="AB93" s="35"/>
      <c r="AC93" s="35" t="s">
        <v>274</v>
      </c>
      <c r="AD93" s="35" t="s">
        <v>274</v>
      </c>
      <c r="AE93" s="35"/>
      <c r="AF93" s="35" t="s">
        <v>274</v>
      </c>
      <c r="AG93" s="36">
        <v>3841</v>
      </c>
    </row>
    <row r="94" spans="1:33" ht="51.75" thickBot="1" x14ac:dyDescent="0.3">
      <c r="A94" s="37" t="s">
        <v>388</v>
      </c>
      <c r="B94" s="39" t="s">
        <v>149</v>
      </c>
      <c r="C94" s="39" t="s">
        <v>389</v>
      </c>
      <c r="D94" s="40">
        <v>870</v>
      </c>
      <c r="E94" s="40"/>
      <c r="F94" s="40">
        <v>13</v>
      </c>
      <c r="G94" s="35"/>
      <c r="H94" s="35"/>
      <c r="I94" s="35"/>
      <c r="J94" s="35"/>
      <c r="K94" s="35" t="s">
        <v>274</v>
      </c>
      <c r="L94" s="35"/>
      <c r="M94" s="35"/>
      <c r="N94" s="35"/>
      <c r="O94" s="35"/>
      <c r="P94" s="35"/>
      <c r="Q94" s="51" t="s">
        <v>274</v>
      </c>
      <c r="R94" s="35"/>
      <c r="S94" s="35"/>
      <c r="T94" s="35"/>
      <c r="U94" s="35" t="s">
        <v>275</v>
      </c>
      <c r="V94" s="35"/>
      <c r="W94" s="35"/>
      <c r="X94" s="35"/>
      <c r="Y94" s="35"/>
      <c r="Z94" s="51" t="s">
        <v>274</v>
      </c>
      <c r="AA94" s="35"/>
      <c r="AB94" s="35"/>
      <c r="AC94" s="35" t="s">
        <v>274</v>
      </c>
      <c r="AD94" s="35" t="s">
        <v>274</v>
      </c>
      <c r="AE94" s="35"/>
      <c r="AF94" s="35" t="s">
        <v>274</v>
      </c>
      <c r="AG94" s="36">
        <v>3841</v>
      </c>
    </row>
    <row r="95" spans="1:33" ht="15.75" thickBot="1" x14ac:dyDescent="0.3">
      <c r="A95" s="37" t="s">
        <v>390</v>
      </c>
      <c r="B95" s="39" t="s">
        <v>149</v>
      </c>
      <c r="C95" s="39" t="s">
        <v>15</v>
      </c>
      <c r="D95" s="40">
        <v>843</v>
      </c>
      <c r="E95" s="40"/>
      <c r="F95" s="40"/>
      <c r="G95" s="35"/>
      <c r="H95" s="35"/>
      <c r="I95" s="35"/>
      <c r="J95" s="35"/>
      <c r="K95" s="35" t="s">
        <v>274</v>
      </c>
      <c r="L95" s="35"/>
      <c r="M95" s="35"/>
      <c r="N95" s="35"/>
      <c r="O95" s="35"/>
      <c r="P95" s="35"/>
      <c r="Q95" s="51" t="s">
        <v>274</v>
      </c>
      <c r="R95" s="35"/>
      <c r="S95" s="35"/>
      <c r="T95" s="35"/>
      <c r="U95" s="35" t="s">
        <v>275</v>
      </c>
      <c r="V95" s="35"/>
      <c r="W95" s="35"/>
      <c r="X95" s="35"/>
      <c r="Y95" s="35"/>
      <c r="Z95" s="51" t="s">
        <v>274</v>
      </c>
      <c r="AA95" s="35"/>
      <c r="AB95" s="35"/>
      <c r="AC95" s="35" t="s">
        <v>274</v>
      </c>
      <c r="AD95" s="35" t="s">
        <v>274</v>
      </c>
      <c r="AE95" s="35"/>
      <c r="AF95" s="35" t="s">
        <v>274</v>
      </c>
      <c r="AG95" s="36">
        <v>3841</v>
      </c>
    </row>
    <row r="96" spans="1:33" ht="15.75" thickBot="1" x14ac:dyDescent="0.3">
      <c r="A96" s="37" t="s">
        <v>391</v>
      </c>
      <c r="B96" s="39" t="s">
        <v>149</v>
      </c>
      <c r="C96" s="39" t="s">
        <v>155</v>
      </c>
      <c r="D96" s="40">
        <v>844</v>
      </c>
      <c r="E96" s="40"/>
      <c r="F96" s="40">
        <v>9</v>
      </c>
      <c r="G96" s="35"/>
      <c r="H96" s="35"/>
      <c r="I96" s="35"/>
      <c r="J96" s="35"/>
      <c r="K96" s="35" t="s">
        <v>274</v>
      </c>
      <c r="L96" s="35"/>
      <c r="M96" s="35"/>
      <c r="N96" s="35"/>
      <c r="O96" s="35"/>
      <c r="P96" s="35"/>
      <c r="Q96" s="51" t="s">
        <v>274</v>
      </c>
      <c r="R96" s="35"/>
      <c r="S96" s="35"/>
      <c r="T96" s="35"/>
      <c r="U96" s="35" t="s">
        <v>275</v>
      </c>
      <c r="V96" s="35"/>
      <c r="W96" s="35"/>
      <c r="X96" s="35"/>
      <c r="Y96" s="35"/>
      <c r="Z96" s="51" t="s">
        <v>274</v>
      </c>
      <c r="AA96" s="35"/>
      <c r="AB96" s="35"/>
      <c r="AC96" s="35" t="s">
        <v>274</v>
      </c>
      <c r="AD96" s="35" t="s">
        <v>274</v>
      </c>
      <c r="AE96" s="35"/>
      <c r="AF96" s="35" t="s">
        <v>274</v>
      </c>
      <c r="AG96" s="36">
        <v>3841</v>
      </c>
    </row>
    <row r="97" spans="1:33" ht="15.75" thickBot="1" x14ac:dyDescent="0.3">
      <c r="A97" s="37" t="s">
        <v>392</v>
      </c>
      <c r="B97" s="39" t="s">
        <v>149</v>
      </c>
      <c r="C97" s="39" t="s">
        <v>156</v>
      </c>
      <c r="D97" s="40">
        <v>845</v>
      </c>
      <c r="E97" s="40"/>
      <c r="F97" s="40"/>
      <c r="G97" s="35"/>
      <c r="H97" s="35"/>
      <c r="I97" s="35"/>
      <c r="J97" s="35"/>
      <c r="K97" s="35" t="s">
        <v>274</v>
      </c>
      <c r="L97" s="35"/>
      <c r="M97" s="35"/>
      <c r="N97" s="35"/>
      <c r="O97" s="35"/>
      <c r="P97" s="35"/>
      <c r="Q97" s="51" t="s">
        <v>274</v>
      </c>
      <c r="R97" s="35"/>
      <c r="S97" s="35"/>
      <c r="T97" s="35"/>
      <c r="U97" s="35" t="s">
        <v>275</v>
      </c>
      <c r="V97" s="35"/>
      <c r="W97" s="35"/>
      <c r="X97" s="35"/>
      <c r="Y97" s="35"/>
      <c r="Z97" s="51" t="s">
        <v>274</v>
      </c>
      <c r="AA97" s="35"/>
      <c r="AB97" s="35"/>
      <c r="AC97" s="35" t="s">
        <v>274</v>
      </c>
      <c r="AD97" s="35" t="s">
        <v>274</v>
      </c>
      <c r="AE97" s="35"/>
      <c r="AF97" s="35" t="s">
        <v>274</v>
      </c>
      <c r="AG97" s="36">
        <v>3841</v>
      </c>
    </row>
    <row r="98" spans="1:33" ht="15.75" thickBot="1" x14ac:dyDescent="0.3">
      <c r="A98" s="37" t="s">
        <v>393</v>
      </c>
      <c r="B98" s="39" t="s">
        <v>149</v>
      </c>
      <c r="C98" s="39" t="s">
        <v>157</v>
      </c>
      <c r="D98" s="40">
        <v>846</v>
      </c>
      <c r="E98" s="40"/>
      <c r="F98" s="40">
        <v>14</v>
      </c>
      <c r="G98" s="35"/>
      <c r="H98" s="35"/>
      <c r="I98" s="35"/>
      <c r="J98" s="35"/>
      <c r="K98" s="35" t="s">
        <v>274</v>
      </c>
      <c r="L98" s="35"/>
      <c r="M98" s="35"/>
      <c r="N98" s="35"/>
      <c r="O98" s="35"/>
      <c r="P98" s="35"/>
      <c r="Q98" s="51" t="s">
        <v>274</v>
      </c>
      <c r="R98" s="35"/>
      <c r="S98" s="35"/>
      <c r="T98" s="35"/>
      <c r="U98" s="35" t="s">
        <v>275</v>
      </c>
      <c r="V98" s="35"/>
      <c r="W98" s="35"/>
      <c r="X98" s="35"/>
      <c r="Y98" s="35"/>
      <c r="Z98" s="51" t="s">
        <v>274</v>
      </c>
      <c r="AA98" s="35"/>
      <c r="AB98" s="35"/>
      <c r="AC98" s="35" t="s">
        <v>274</v>
      </c>
      <c r="AD98" s="35" t="s">
        <v>274</v>
      </c>
      <c r="AE98" s="35"/>
      <c r="AF98" s="35" t="s">
        <v>274</v>
      </c>
      <c r="AG98" s="36">
        <v>3841</v>
      </c>
    </row>
    <row r="99" spans="1:33" ht="15.75" thickBot="1" x14ac:dyDescent="0.3">
      <c r="A99" s="37" t="s">
        <v>394</v>
      </c>
      <c r="B99" s="39" t="s">
        <v>149</v>
      </c>
      <c r="C99" s="39" t="s">
        <v>158</v>
      </c>
      <c r="D99" s="40">
        <v>847</v>
      </c>
      <c r="E99" s="40"/>
      <c r="F99" s="40">
        <v>14</v>
      </c>
      <c r="G99" s="35"/>
      <c r="H99" s="35"/>
      <c r="I99" s="35"/>
      <c r="J99" s="35"/>
      <c r="K99" s="35" t="s">
        <v>274</v>
      </c>
      <c r="L99" s="35"/>
      <c r="M99" s="35"/>
      <c r="N99" s="35"/>
      <c r="O99" s="35"/>
      <c r="P99" s="35"/>
      <c r="Q99" s="51" t="s">
        <v>274</v>
      </c>
      <c r="R99" s="35"/>
      <c r="S99" s="35"/>
      <c r="T99" s="35"/>
      <c r="U99" s="35" t="s">
        <v>275</v>
      </c>
      <c r="V99" s="35"/>
      <c r="W99" s="35"/>
      <c r="X99" s="35"/>
      <c r="Y99" s="35"/>
      <c r="Z99" s="51" t="s">
        <v>274</v>
      </c>
      <c r="AA99" s="35"/>
      <c r="AB99" s="35"/>
      <c r="AC99" s="35" t="s">
        <v>274</v>
      </c>
      <c r="AD99" s="35" t="s">
        <v>274</v>
      </c>
      <c r="AE99" s="35"/>
      <c r="AF99" s="35" t="s">
        <v>274</v>
      </c>
      <c r="AG99" s="36">
        <v>3841</v>
      </c>
    </row>
    <row r="100" spans="1:33" ht="15.75" thickBot="1" x14ac:dyDescent="0.3">
      <c r="A100" s="37" t="s">
        <v>395</v>
      </c>
      <c r="B100" s="39" t="s">
        <v>149</v>
      </c>
      <c r="C100" s="39" t="s">
        <v>159</v>
      </c>
      <c r="D100" s="40">
        <v>849</v>
      </c>
      <c r="E100" s="40"/>
      <c r="F100" s="40">
        <v>14</v>
      </c>
      <c r="G100" s="35"/>
      <c r="H100" s="35"/>
      <c r="I100" s="35"/>
      <c r="J100" s="35"/>
      <c r="K100" s="35" t="s">
        <v>274</v>
      </c>
      <c r="L100" s="35"/>
      <c r="M100" s="35"/>
      <c r="N100" s="35"/>
      <c r="O100" s="35"/>
      <c r="P100" s="35"/>
      <c r="Q100" s="51" t="s">
        <v>274</v>
      </c>
      <c r="R100" s="35"/>
      <c r="S100" s="35"/>
      <c r="T100" s="35"/>
      <c r="U100" s="35" t="s">
        <v>275</v>
      </c>
      <c r="V100" s="35"/>
      <c r="W100" s="35"/>
      <c r="X100" s="35"/>
      <c r="Y100" s="35"/>
      <c r="Z100" s="51" t="s">
        <v>274</v>
      </c>
      <c r="AA100" s="35"/>
      <c r="AB100" s="35"/>
      <c r="AC100" s="35" t="s">
        <v>274</v>
      </c>
      <c r="AD100" s="35" t="s">
        <v>274</v>
      </c>
      <c r="AE100" s="35"/>
      <c r="AF100" s="35" t="s">
        <v>274</v>
      </c>
      <c r="AG100" s="36">
        <v>3841</v>
      </c>
    </row>
    <row r="101" spans="1:33" ht="15.75" thickBot="1" x14ac:dyDescent="0.3">
      <c r="A101" s="37" t="s">
        <v>396</v>
      </c>
      <c r="B101" s="39" t="s">
        <v>149</v>
      </c>
      <c r="C101" s="39" t="s">
        <v>160</v>
      </c>
      <c r="D101" s="40">
        <v>851</v>
      </c>
      <c r="E101" s="40"/>
      <c r="F101" s="40">
        <v>15</v>
      </c>
      <c r="G101" s="35"/>
      <c r="H101" s="35"/>
      <c r="I101" s="35"/>
      <c r="J101" s="35"/>
      <c r="K101" s="35" t="s">
        <v>274</v>
      </c>
      <c r="L101" s="35"/>
      <c r="M101" s="35"/>
      <c r="N101" s="35"/>
      <c r="O101" s="35"/>
      <c r="P101" s="35"/>
      <c r="Q101" s="51" t="s">
        <v>274</v>
      </c>
      <c r="R101" s="35"/>
      <c r="S101" s="35"/>
      <c r="T101" s="35"/>
      <c r="U101" s="35" t="s">
        <v>275</v>
      </c>
      <c r="V101" s="35"/>
      <c r="W101" s="35"/>
      <c r="X101" s="35"/>
      <c r="Y101" s="35"/>
      <c r="Z101" s="51" t="s">
        <v>274</v>
      </c>
      <c r="AA101" s="35"/>
      <c r="AB101" s="35"/>
      <c r="AC101" s="35" t="s">
        <v>274</v>
      </c>
      <c r="AD101" s="35" t="s">
        <v>274</v>
      </c>
      <c r="AE101" s="35"/>
      <c r="AF101" s="35" t="s">
        <v>274</v>
      </c>
      <c r="AG101" s="36">
        <v>3841</v>
      </c>
    </row>
    <row r="102" spans="1:33" ht="15.75" thickBot="1" x14ac:dyDescent="0.3">
      <c r="A102" s="37" t="s">
        <v>397</v>
      </c>
      <c r="B102" s="39" t="s">
        <v>149</v>
      </c>
      <c r="C102" s="39" t="s">
        <v>161</v>
      </c>
      <c r="D102" s="40">
        <v>856</v>
      </c>
      <c r="E102" s="40"/>
      <c r="F102" s="40">
        <v>11</v>
      </c>
      <c r="G102" s="35"/>
      <c r="H102" s="35"/>
      <c r="I102" s="35"/>
      <c r="J102" s="35"/>
      <c r="K102" s="35" t="s">
        <v>274</v>
      </c>
      <c r="L102" s="35"/>
      <c r="M102" s="35"/>
      <c r="N102" s="35"/>
      <c r="O102" s="35"/>
      <c r="P102" s="35"/>
      <c r="Q102" s="51" t="s">
        <v>274</v>
      </c>
      <c r="R102" s="35"/>
      <c r="S102" s="35"/>
      <c r="T102" s="35"/>
      <c r="U102" s="35" t="s">
        <v>275</v>
      </c>
      <c r="V102" s="35"/>
      <c r="W102" s="35"/>
      <c r="X102" s="35"/>
      <c r="Y102" s="35"/>
      <c r="Z102" s="51" t="s">
        <v>274</v>
      </c>
      <c r="AA102" s="35"/>
      <c r="AB102" s="35"/>
      <c r="AC102" s="35" t="s">
        <v>274</v>
      </c>
      <c r="AD102" s="35" t="s">
        <v>274</v>
      </c>
      <c r="AE102" s="35"/>
      <c r="AF102" s="35" t="s">
        <v>274</v>
      </c>
      <c r="AG102" s="36">
        <v>3841</v>
      </c>
    </row>
    <row r="103" spans="1:33" ht="15.75" thickBot="1" x14ac:dyDescent="0.3">
      <c r="A103" s="37" t="s">
        <v>398</v>
      </c>
      <c r="B103" s="39" t="s">
        <v>149</v>
      </c>
      <c r="C103" s="39" t="s">
        <v>16</v>
      </c>
      <c r="D103" s="40">
        <v>852</v>
      </c>
      <c r="E103" s="40"/>
      <c r="F103" s="40"/>
      <c r="G103" s="35"/>
      <c r="H103" s="35"/>
      <c r="I103" s="35"/>
      <c r="J103" s="35"/>
      <c r="K103" s="35" t="s">
        <v>274</v>
      </c>
      <c r="L103" s="35"/>
      <c r="M103" s="35"/>
      <c r="N103" s="35"/>
      <c r="O103" s="35"/>
      <c r="P103" s="35"/>
      <c r="Q103" s="51" t="s">
        <v>274</v>
      </c>
      <c r="R103" s="35"/>
      <c r="S103" s="35"/>
      <c r="T103" s="35"/>
      <c r="U103" s="35" t="s">
        <v>275</v>
      </c>
      <c r="V103" s="35"/>
      <c r="W103" s="35"/>
      <c r="X103" s="35"/>
      <c r="Y103" s="35"/>
      <c r="Z103" s="51" t="s">
        <v>274</v>
      </c>
      <c r="AA103" s="35"/>
      <c r="AB103" s="35"/>
      <c r="AC103" s="35" t="s">
        <v>274</v>
      </c>
      <c r="AD103" s="35" t="s">
        <v>274</v>
      </c>
      <c r="AE103" s="35"/>
      <c r="AF103" s="35" t="s">
        <v>274</v>
      </c>
      <c r="AG103" s="36">
        <v>3841</v>
      </c>
    </row>
    <row r="104" spans="1:33" ht="15.75" thickBot="1" x14ac:dyDescent="0.3">
      <c r="A104" s="37" t="s">
        <v>399</v>
      </c>
      <c r="B104" s="39" t="s">
        <v>149</v>
      </c>
      <c r="C104" s="39" t="s">
        <v>162</v>
      </c>
      <c r="D104" s="40">
        <v>853</v>
      </c>
      <c r="E104" s="40"/>
      <c r="F104" s="40"/>
      <c r="G104" s="35"/>
      <c r="H104" s="35"/>
      <c r="I104" s="35"/>
      <c r="J104" s="35"/>
      <c r="K104" s="35" t="s">
        <v>274</v>
      </c>
      <c r="L104" s="35"/>
      <c r="M104" s="35"/>
      <c r="N104" s="35"/>
      <c r="O104" s="35"/>
      <c r="P104" s="35"/>
      <c r="Q104" s="51" t="s">
        <v>274</v>
      </c>
      <c r="R104" s="35"/>
      <c r="S104" s="35"/>
      <c r="T104" s="35"/>
      <c r="U104" s="35" t="s">
        <v>275</v>
      </c>
      <c r="V104" s="35"/>
      <c r="W104" s="35"/>
      <c r="X104" s="35"/>
      <c r="Y104" s="35"/>
      <c r="Z104" s="51" t="s">
        <v>274</v>
      </c>
      <c r="AA104" s="35"/>
      <c r="AB104" s="35"/>
      <c r="AC104" s="35" t="s">
        <v>274</v>
      </c>
      <c r="AD104" s="35" t="s">
        <v>274</v>
      </c>
      <c r="AE104" s="35"/>
      <c r="AF104" s="35" t="s">
        <v>274</v>
      </c>
      <c r="AG104" s="36">
        <v>3841</v>
      </c>
    </row>
    <row r="105" spans="1:33" ht="15.75" thickBot="1" x14ac:dyDescent="0.3">
      <c r="A105" s="37" t="s">
        <v>400</v>
      </c>
      <c r="B105" s="39" t="s">
        <v>149</v>
      </c>
      <c r="C105" s="39" t="s">
        <v>17</v>
      </c>
      <c r="D105" s="40">
        <v>854</v>
      </c>
      <c r="E105" s="40"/>
      <c r="F105" s="40"/>
      <c r="G105" s="35"/>
      <c r="H105" s="35"/>
      <c r="I105" s="35"/>
      <c r="J105" s="35"/>
      <c r="K105" s="35" t="s">
        <v>274</v>
      </c>
      <c r="L105" s="35"/>
      <c r="M105" s="35"/>
      <c r="N105" s="35"/>
      <c r="O105" s="35"/>
      <c r="P105" s="35"/>
      <c r="Q105" s="51" t="s">
        <v>274</v>
      </c>
      <c r="R105" s="35"/>
      <c r="S105" s="35"/>
      <c r="T105" s="35"/>
      <c r="U105" s="35" t="s">
        <v>275</v>
      </c>
      <c r="V105" s="35"/>
      <c r="W105" s="35"/>
      <c r="X105" s="35"/>
      <c r="Y105" s="35"/>
      <c r="Z105" s="51" t="s">
        <v>274</v>
      </c>
      <c r="AA105" s="35"/>
      <c r="AB105" s="35"/>
      <c r="AC105" s="35" t="s">
        <v>274</v>
      </c>
      <c r="AD105" s="35" t="s">
        <v>274</v>
      </c>
      <c r="AE105" s="35"/>
      <c r="AF105" s="35" t="s">
        <v>274</v>
      </c>
      <c r="AG105" s="36">
        <v>3841</v>
      </c>
    </row>
    <row r="106" spans="1:33" ht="15.75" thickBot="1" x14ac:dyDescent="0.3">
      <c r="A106" s="37" t="s">
        <v>401</v>
      </c>
      <c r="B106" s="39" t="s">
        <v>149</v>
      </c>
      <c r="C106" s="39" t="s">
        <v>402</v>
      </c>
      <c r="D106" s="40">
        <v>855</v>
      </c>
      <c r="E106" s="40"/>
      <c r="F106" s="40"/>
      <c r="G106" s="35"/>
      <c r="H106" s="35"/>
      <c r="I106" s="35"/>
      <c r="J106" s="35"/>
      <c r="K106" s="35" t="s">
        <v>274</v>
      </c>
      <c r="L106" s="35"/>
      <c r="M106" s="35"/>
      <c r="N106" s="35"/>
      <c r="O106" s="35"/>
      <c r="P106" s="35"/>
      <c r="Q106" s="51" t="s">
        <v>274</v>
      </c>
      <c r="R106" s="35"/>
      <c r="S106" s="35"/>
      <c r="T106" s="35"/>
      <c r="U106" s="35" t="s">
        <v>275</v>
      </c>
      <c r="V106" s="35"/>
      <c r="W106" s="35"/>
      <c r="X106" s="35"/>
      <c r="Y106" s="35"/>
      <c r="Z106" s="51" t="s">
        <v>274</v>
      </c>
      <c r="AA106" s="35"/>
      <c r="AB106" s="35"/>
      <c r="AC106" s="35" t="s">
        <v>274</v>
      </c>
      <c r="AD106" s="35" t="s">
        <v>274</v>
      </c>
      <c r="AE106" s="35"/>
      <c r="AF106" s="35" t="s">
        <v>274</v>
      </c>
      <c r="AG106" s="36">
        <v>3841</v>
      </c>
    </row>
    <row r="107" spans="1:33" ht="15.75" thickBot="1" x14ac:dyDescent="0.3">
      <c r="A107" s="37" t="s">
        <v>403</v>
      </c>
      <c r="B107" s="39" t="s">
        <v>149</v>
      </c>
      <c r="C107" s="39" t="s">
        <v>404</v>
      </c>
      <c r="D107" s="40">
        <v>857</v>
      </c>
      <c r="E107" s="40"/>
      <c r="F107" s="40"/>
      <c r="G107" s="35"/>
      <c r="H107" s="35"/>
      <c r="I107" s="35"/>
      <c r="J107" s="35"/>
      <c r="K107" s="35" t="s">
        <v>274</v>
      </c>
      <c r="L107" s="35"/>
      <c r="M107" s="35"/>
      <c r="N107" s="35"/>
      <c r="O107" s="35"/>
      <c r="P107" s="35"/>
      <c r="Q107" s="51" t="s">
        <v>274</v>
      </c>
      <c r="R107" s="35"/>
      <c r="S107" s="35"/>
      <c r="T107" s="35"/>
      <c r="U107" s="35" t="s">
        <v>275</v>
      </c>
      <c r="V107" s="35"/>
      <c r="W107" s="35"/>
      <c r="X107" s="35"/>
      <c r="Y107" s="35"/>
      <c r="Z107" s="51" t="s">
        <v>274</v>
      </c>
      <c r="AA107" s="35"/>
      <c r="AB107" s="35"/>
      <c r="AC107" s="35" t="s">
        <v>274</v>
      </c>
      <c r="AD107" s="35" t="s">
        <v>274</v>
      </c>
      <c r="AE107" s="35"/>
      <c r="AF107" s="35" t="s">
        <v>274</v>
      </c>
      <c r="AG107" s="36">
        <v>3841</v>
      </c>
    </row>
    <row r="108" spans="1:33" ht="15.75" thickBot="1" x14ac:dyDescent="0.3">
      <c r="A108" s="37" t="s">
        <v>405</v>
      </c>
      <c r="B108" s="39" t="s">
        <v>149</v>
      </c>
      <c r="C108" s="39" t="s">
        <v>406</v>
      </c>
      <c r="D108" s="40">
        <v>858</v>
      </c>
      <c r="E108" s="40"/>
      <c r="F108" s="40"/>
      <c r="G108" s="35"/>
      <c r="H108" s="35"/>
      <c r="I108" s="35"/>
      <c r="J108" s="35"/>
      <c r="K108" s="35" t="s">
        <v>274</v>
      </c>
      <c r="L108" s="35"/>
      <c r="M108" s="35"/>
      <c r="N108" s="35"/>
      <c r="O108" s="35"/>
      <c r="P108" s="35"/>
      <c r="Q108" s="51" t="s">
        <v>274</v>
      </c>
      <c r="R108" s="35"/>
      <c r="S108" s="35"/>
      <c r="T108" s="35"/>
      <c r="U108" s="35" t="s">
        <v>275</v>
      </c>
      <c r="V108" s="35"/>
      <c r="W108" s="35"/>
      <c r="X108" s="35"/>
      <c r="Y108" s="35"/>
      <c r="Z108" s="51" t="s">
        <v>274</v>
      </c>
      <c r="AA108" s="35"/>
      <c r="AB108" s="35"/>
      <c r="AC108" s="35" t="s">
        <v>274</v>
      </c>
      <c r="AD108" s="35" t="s">
        <v>274</v>
      </c>
      <c r="AE108" s="35"/>
      <c r="AF108" s="35" t="s">
        <v>274</v>
      </c>
      <c r="AG108" s="36">
        <v>3841</v>
      </c>
    </row>
    <row r="109" spans="1:33" ht="15.75" thickBot="1" x14ac:dyDescent="0.3">
      <c r="A109" s="37" t="s">
        <v>407</v>
      </c>
      <c r="B109" s="39" t="s">
        <v>149</v>
      </c>
      <c r="C109" s="39" t="s">
        <v>18</v>
      </c>
      <c r="D109" s="40">
        <v>859</v>
      </c>
      <c r="E109" s="40"/>
      <c r="F109" s="40"/>
      <c r="G109" s="35" t="s">
        <v>274</v>
      </c>
      <c r="H109" s="35"/>
      <c r="I109" s="35"/>
      <c r="J109" s="35"/>
      <c r="K109" s="35"/>
      <c r="L109" s="35"/>
      <c r="M109" s="35"/>
      <c r="N109" s="35"/>
      <c r="O109" s="35"/>
      <c r="P109" s="35"/>
      <c r="Q109" s="51" t="s">
        <v>274</v>
      </c>
      <c r="R109" s="35"/>
      <c r="S109" s="35"/>
      <c r="T109" s="35"/>
      <c r="U109" s="35" t="s">
        <v>275</v>
      </c>
      <c r="V109" s="35"/>
      <c r="W109" s="35"/>
      <c r="X109" s="35"/>
      <c r="Y109" s="35"/>
      <c r="Z109" s="51" t="s">
        <v>274</v>
      </c>
      <c r="AA109" s="35"/>
      <c r="AB109" s="35"/>
      <c r="AC109" s="35" t="s">
        <v>274</v>
      </c>
      <c r="AD109" s="35" t="s">
        <v>274</v>
      </c>
      <c r="AE109" s="35"/>
      <c r="AF109" s="35" t="s">
        <v>274</v>
      </c>
      <c r="AG109" s="36">
        <v>3841</v>
      </c>
    </row>
    <row r="110" spans="1:33" ht="15.75" thickBot="1" x14ac:dyDescent="0.3">
      <c r="A110" s="37" t="s">
        <v>408</v>
      </c>
      <c r="B110" s="39" t="s">
        <v>149</v>
      </c>
      <c r="C110" s="39" t="s">
        <v>19</v>
      </c>
      <c r="D110" s="40">
        <v>860</v>
      </c>
      <c r="E110" s="40"/>
      <c r="F110" s="40"/>
      <c r="G110" s="35"/>
      <c r="H110" s="35"/>
      <c r="I110" s="35"/>
      <c r="J110" s="35"/>
      <c r="K110" s="35" t="s">
        <v>274</v>
      </c>
      <c r="L110" s="35"/>
      <c r="M110" s="35"/>
      <c r="N110" s="35"/>
      <c r="O110" s="35"/>
      <c r="P110" s="35"/>
      <c r="Q110" s="51" t="s">
        <v>274</v>
      </c>
      <c r="R110" s="35"/>
      <c r="S110" s="35"/>
      <c r="T110" s="35"/>
      <c r="U110" s="35" t="s">
        <v>275</v>
      </c>
      <c r="V110" s="35"/>
      <c r="W110" s="35"/>
      <c r="X110" s="35"/>
      <c r="Y110" s="35"/>
      <c r="Z110" s="51" t="s">
        <v>274</v>
      </c>
      <c r="AA110" s="35"/>
      <c r="AB110" s="35"/>
      <c r="AC110" s="35" t="s">
        <v>274</v>
      </c>
      <c r="AD110" s="35" t="s">
        <v>274</v>
      </c>
      <c r="AE110" s="35"/>
      <c r="AF110" s="35" t="s">
        <v>274</v>
      </c>
      <c r="AG110" s="36">
        <v>3841</v>
      </c>
    </row>
    <row r="111" spans="1:33" ht="15.75" thickBot="1" x14ac:dyDescent="0.3">
      <c r="A111" s="37" t="s">
        <v>409</v>
      </c>
      <c r="B111" s="39" t="s">
        <v>149</v>
      </c>
      <c r="C111" s="39" t="s">
        <v>20</v>
      </c>
      <c r="D111" s="40">
        <v>862</v>
      </c>
      <c r="E111" s="40"/>
      <c r="F111" s="40"/>
      <c r="G111" s="35"/>
      <c r="H111" s="35"/>
      <c r="I111" s="35"/>
      <c r="J111" s="35"/>
      <c r="K111" s="35" t="s">
        <v>274</v>
      </c>
      <c r="L111" s="35"/>
      <c r="M111" s="35"/>
      <c r="N111" s="35"/>
      <c r="O111" s="35"/>
      <c r="P111" s="35"/>
      <c r="Q111" s="51" t="s">
        <v>274</v>
      </c>
      <c r="R111" s="35"/>
      <c r="S111" s="35"/>
      <c r="T111" s="35"/>
      <c r="U111" s="35" t="s">
        <v>275</v>
      </c>
      <c r="V111" s="35"/>
      <c r="W111" s="35"/>
      <c r="X111" s="35"/>
      <c r="Y111" s="35"/>
      <c r="Z111" s="51" t="s">
        <v>274</v>
      </c>
      <c r="AA111" s="35"/>
      <c r="AB111" s="35"/>
      <c r="AC111" s="35" t="s">
        <v>274</v>
      </c>
      <c r="AD111" s="35" t="s">
        <v>274</v>
      </c>
      <c r="AE111" s="35"/>
      <c r="AF111" s="35" t="s">
        <v>274</v>
      </c>
      <c r="AG111" s="36">
        <v>3841</v>
      </c>
    </row>
    <row r="112" spans="1:33" ht="15.75" thickBot="1" x14ac:dyDescent="0.3">
      <c r="A112" s="37" t="s">
        <v>410</v>
      </c>
      <c r="B112" s="39" t="s">
        <v>149</v>
      </c>
      <c r="C112" s="39" t="s">
        <v>21</v>
      </c>
      <c r="D112" s="40">
        <v>863</v>
      </c>
      <c r="E112" s="40"/>
      <c r="F112" s="40"/>
      <c r="G112" s="35"/>
      <c r="H112" s="35"/>
      <c r="I112" s="35"/>
      <c r="J112" s="35"/>
      <c r="K112" s="35" t="s">
        <v>274</v>
      </c>
      <c r="L112" s="35"/>
      <c r="M112" s="35"/>
      <c r="N112" s="35"/>
      <c r="O112" s="35"/>
      <c r="P112" s="35"/>
      <c r="Q112" s="51" t="s">
        <v>274</v>
      </c>
      <c r="R112" s="35"/>
      <c r="S112" s="35"/>
      <c r="T112" s="35"/>
      <c r="U112" s="35" t="s">
        <v>275</v>
      </c>
      <c r="V112" s="35"/>
      <c r="W112" s="35"/>
      <c r="X112" s="35"/>
      <c r="Y112" s="35"/>
      <c r="Z112" s="51" t="s">
        <v>274</v>
      </c>
      <c r="AA112" s="35"/>
      <c r="AB112" s="35"/>
      <c r="AC112" s="35" t="s">
        <v>274</v>
      </c>
      <c r="AD112" s="35" t="s">
        <v>274</v>
      </c>
      <c r="AE112" s="35"/>
      <c r="AF112" s="35" t="s">
        <v>274</v>
      </c>
      <c r="AG112" s="36">
        <v>3841</v>
      </c>
    </row>
    <row r="113" spans="1:33" ht="15.75" thickBot="1" x14ac:dyDescent="0.3">
      <c r="A113" s="37" t="s">
        <v>411</v>
      </c>
      <c r="B113" s="39" t="s">
        <v>149</v>
      </c>
      <c r="C113" s="39" t="s">
        <v>22</v>
      </c>
      <c r="D113" s="40">
        <v>864</v>
      </c>
      <c r="E113" s="40"/>
      <c r="F113" s="40"/>
      <c r="G113" s="35"/>
      <c r="H113" s="35"/>
      <c r="I113" s="35"/>
      <c r="J113" s="35"/>
      <c r="K113" s="35" t="s">
        <v>274</v>
      </c>
      <c r="L113" s="35"/>
      <c r="M113" s="35"/>
      <c r="N113" s="35"/>
      <c r="O113" s="35"/>
      <c r="P113" s="35"/>
      <c r="Q113" s="51" t="s">
        <v>274</v>
      </c>
      <c r="R113" s="35"/>
      <c r="S113" s="35"/>
      <c r="T113" s="35"/>
      <c r="U113" s="35" t="s">
        <v>275</v>
      </c>
      <c r="V113" s="35"/>
      <c r="W113" s="35"/>
      <c r="X113" s="35"/>
      <c r="Y113" s="35"/>
      <c r="Z113" s="51" t="s">
        <v>274</v>
      </c>
      <c r="AA113" s="35"/>
      <c r="AB113" s="35"/>
      <c r="AC113" s="35" t="s">
        <v>274</v>
      </c>
      <c r="AD113" s="35" t="s">
        <v>274</v>
      </c>
      <c r="AE113" s="35"/>
      <c r="AF113" s="35" t="s">
        <v>274</v>
      </c>
      <c r="AG113" s="36">
        <v>3841</v>
      </c>
    </row>
    <row r="114" spans="1:33" ht="15.75" thickBot="1" x14ac:dyDescent="0.3">
      <c r="A114" s="37" t="s">
        <v>412</v>
      </c>
      <c r="B114" s="39" t="s">
        <v>149</v>
      </c>
      <c r="C114" s="39" t="s">
        <v>165</v>
      </c>
      <c r="D114" s="40">
        <v>874</v>
      </c>
      <c r="E114" s="40"/>
      <c r="F114" s="40"/>
      <c r="G114" s="35"/>
      <c r="H114" s="35"/>
      <c r="I114" s="35"/>
      <c r="J114" s="35"/>
      <c r="K114" s="35" t="s">
        <v>274</v>
      </c>
      <c r="L114" s="35"/>
      <c r="M114" s="35"/>
      <c r="N114" s="35"/>
      <c r="O114" s="35"/>
      <c r="P114" s="35"/>
      <c r="Q114" s="51" t="s">
        <v>274</v>
      </c>
      <c r="R114" s="35"/>
      <c r="S114" s="35"/>
      <c r="T114" s="35"/>
      <c r="U114" s="35" t="s">
        <v>275</v>
      </c>
      <c r="V114" s="35"/>
      <c r="W114" s="35"/>
      <c r="X114" s="35"/>
      <c r="Y114" s="35"/>
      <c r="Z114" s="51" t="s">
        <v>274</v>
      </c>
      <c r="AA114" s="35"/>
      <c r="AB114" s="35"/>
      <c r="AC114" s="35" t="s">
        <v>274</v>
      </c>
      <c r="AD114" s="35" t="s">
        <v>274</v>
      </c>
      <c r="AE114" s="35"/>
      <c r="AF114" s="35" t="s">
        <v>274</v>
      </c>
      <c r="AG114" s="36">
        <v>3841</v>
      </c>
    </row>
    <row r="115" spans="1:33" ht="15.75" thickBot="1" x14ac:dyDescent="0.3">
      <c r="A115" s="37" t="s">
        <v>413</v>
      </c>
      <c r="B115" s="39" t="s">
        <v>149</v>
      </c>
      <c r="C115" s="39" t="s">
        <v>166</v>
      </c>
      <c r="D115" s="40">
        <v>865</v>
      </c>
      <c r="E115" s="40"/>
      <c r="F115" s="40"/>
      <c r="G115" s="35"/>
      <c r="H115" s="35"/>
      <c r="I115" s="35"/>
      <c r="J115" s="35"/>
      <c r="K115" s="35"/>
      <c r="L115" s="35"/>
      <c r="M115" s="35"/>
      <c r="N115" s="35"/>
      <c r="O115" s="35"/>
      <c r="P115" s="35"/>
      <c r="Q115" s="51" t="s">
        <v>274</v>
      </c>
      <c r="R115" s="35"/>
      <c r="S115" s="35"/>
      <c r="T115" s="35"/>
      <c r="U115" s="35" t="s">
        <v>275</v>
      </c>
      <c r="V115" s="35"/>
      <c r="W115" s="35"/>
      <c r="X115" s="35"/>
      <c r="Y115" s="35"/>
      <c r="Z115" s="51" t="s">
        <v>274</v>
      </c>
      <c r="AA115" s="35"/>
      <c r="AB115" s="35"/>
      <c r="AC115" s="35" t="s">
        <v>274</v>
      </c>
      <c r="AD115" s="35" t="s">
        <v>274</v>
      </c>
      <c r="AE115" s="35"/>
      <c r="AF115" s="35" t="s">
        <v>274</v>
      </c>
      <c r="AG115" s="36">
        <v>3841</v>
      </c>
    </row>
    <row r="116" spans="1:33" ht="15.75" thickBot="1" x14ac:dyDescent="0.3">
      <c r="A116" s="37" t="s">
        <v>414</v>
      </c>
      <c r="B116" s="39" t="s">
        <v>149</v>
      </c>
      <c r="C116" s="39" t="s">
        <v>23</v>
      </c>
      <c r="D116" s="40">
        <v>867</v>
      </c>
      <c r="E116" s="40"/>
      <c r="F116" s="40"/>
      <c r="G116" s="35"/>
      <c r="H116" s="35"/>
      <c r="I116" s="35"/>
      <c r="J116" s="35"/>
      <c r="K116" s="35"/>
      <c r="L116" s="35"/>
      <c r="M116" s="35"/>
      <c r="N116" s="35"/>
      <c r="O116" s="35"/>
      <c r="P116" s="35"/>
      <c r="Q116" s="51" t="s">
        <v>274</v>
      </c>
      <c r="R116" s="35"/>
      <c r="S116" s="35"/>
      <c r="T116" s="35"/>
      <c r="U116" s="35" t="s">
        <v>275</v>
      </c>
      <c r="V116" s="35"/>
      <c r="W116" s="35"/>
      <c r="X116" s="35"/>
      <c r="Y116" s="35"/>
      <c r="Z116" s="51" t="s">
        <v>274</v>
      </c>
      <c r="AA116" s="35"/>
      <c r="AB116" s="35"/>
      <c r="AC116" s="35" t="s">
        <v>274</v>
      </c>
      <c r="AD116" s="35" t="s">
        <v>274</v>
      </c>
      <c r="AE116" s="35"/>
      <c r="AF116" s="35" t="s">
        <v>274</v>
      </c>
      <c r="AG116" s="36">
        <v>3841</v>
      </c>
    </row>
    <row r="117" spans="1:33" ht="15.75" thickBot="1" x14ac:dyDescent="0.3">
      <c r="A117" s="37" t="s">
        <v>415</v>
      </c>
      <c r="B117" s="39" t="s">
        <v>149</v>
      </c>
      <c r="C117" s="39" t="s">
        <v>167</v>
      </c>
      <c r="D117" s="40">
        <v>868</v>
      </c>
      <c r="E117" s="40"/>
      <c r="F117" s="40"/>
      <c r="G117" s="35"/>
      <c r="H117" s="35"/>
      <c r="I117" s="35"/>
      <c r="J117" s="35"/>
      <c r="K117" s="35"/>
      <c r="L117" s="35"/>
      <c r="M117" s="35"/>
      <c r="N117" s="35"/>
      <c r="O117" s="35"/>
      <c r="P117" s="35"/>
      <c r="Q117" s="51" t="s">
        <v>274</v>
      </c>
      <c r="R117" s="35"/>
      <c r="S117" s="35"/>
      <c r="T117" s="35"/>
      <c r="U117" s="35" t="s">
        <v>275</v>
      </c>
      <c r="V117" s="35"/>
      <c r="W117" s="35"/>
      <c r="X117" s="35"/>
      <c r="Y117" s="35"/>
      <c r="Z117" s="51" t="s">
        <v>274</v>
      </c>
      <c r="AA117" s="35"/>
      <c r="AB117" s="35"/>
      <c r="AC117" s="35" t="s">
        <v>274</v>
      </c>
      <c r="AD117" s="35" t="s">
        <v>274</v>
      </c>
      <c r="AE117" s="35"/>
      <c r="AF117" s="35" t="s">
        <v>274</v>
      </c>
      <c r="AG117" s="36">
        <v>3841</v>
      </c>
    </row>
    <row r="118" spans="1:33" ht="15.75" thickBot="1" x14ac:dyDescent="0.3">
      <c r="A118" s="37" t="s">
        <v>416</v>
      </c>
      <c r="B118" s="39" t="s">
        <v>149</v>
      </c>
      <c r="C118" s="39" t="s">
        <v>168</v>
      </c>
      <c r="D118" s="40">
        <v>869</v>
      </c>
      <c r="E118" s="40"/>
      <c r="F118" s="40"/>
      <c r="G118" s="35"/>
      <c r="H118" s="35"/>
      <c r="I118" s="35"/>
      <c r="J118" s="35"/>
      <c r="K118" s="35" t="s">
        <v>274</v>
      </c>
      <c r="L118" s="35"/>
      <c r="M118" s="35"/>
      <c r="N118" s="35"/>
      <c r="O118" s="35"/>
      <c r="P118" s="35"/>
      <c r="Q118" s="51" t="s">
        <v>274</v>
      </c>
      <c r="R118" s="35"/>
      <c r="S118" s="35"/>
      <c r="T118" s="35"/>
      <c r="U118" s="35" t="s">
        <v>275</v>
      </c>
      <c r="V118" s="35"/>
      <c r="W118" s="35"/>
      <c r="X118" s="35"/>
      <c r="Y118" s="35"/>
      <c r="Z118" s="51" t="s">
        <v>274</v>
      </c>
      <c r="AA118" s="35"/>
      <c r="AB118" s="35"/>
      <c r="AC118" s="35" t="s">
        <v>274</v>
      </c>
      <c r="AD118" s="35" t="s">
        <v>274</v>
      </c>
      <c r="AE118" s="35"/>
      <c r="AF118" s="35" t="s">
        <v>274</v>
      </c>
      <c r="AG118" s="36">
        <v>3841</v>
      </c>
    </row>
    <row r="119" spans="1:33" ht="15.75" thickBot="1" x14ac:dyDescent="0.3">
      <c r="A119" s="37" t="s">
        <v>417</v>
      </c>
      <c r="B119" s="39" t="s">
        <v>149</v>
      </c>
      <c r="C119" s="39" t="s">
        <v>418</v>
      </c>
      <c r="D119" s="40">
        <v>831</v>
      </c>
      <c r="E119" s="40"/>
      <c r="F119" s="40">
        <v>9</v>
      </c>
      <c r="G119" s="35"/>
      <c r="H119" s="35"/>
      <c r="I119" s="35"/>
      <c r="J119" s="35"/>
      <c r="K119" s="35"/>
      <c r="L119" s="35"/>
      <c r="M119" s="35"/>
      <c r="N119" s="35"/>
      <c r="O119" s="35"/>
      <c r="P119" s="35"/>
      <c r="Q119" s="51" t="s">
        <v>274</v>
      </c>
      <c r="R119" s="35"/>
      <c r="S119" s="35"/>
      <c r="T119" s="35"/>
      <c r="U119" s="35" t="s">
        <v>275</v>
      </c>
      <c r="V119" s="35"/>
      <c r="W119" s="35"/>
      <c r="X119" s="35"/>
      <c r="Y119" s="35"/>
      <c r="Z119" s="51" t="s">
        <v>274</v>
      </c>
      <c r="AA119" s="35"/>
      <c r="AB119" s="35"/>
      <c r="AC119" s="35" t="s">
        <v>274</v>
      </c>
      <c r="AD119" s="35" t="s">
        <v>274</v>
      </c>
      <c r="AE119" s="35"/>
      <c r="AF119" s="35" t="s">
        <v>274</v>
      </c>
      <c r="AG119" s="36">
        <v>1479</v>
      </c>
    </row>
    <row r="120" spans="1:33" ht="45" thickBot="1" x14ac:dyDescent="0.3">
      <c r="A120" s="37">
        <v>5.32</v>
      </c>
      <c r="B120" s="39"/>
      <c r="C120" s="39" t="s">
        <v>419</v>
      </c>
      <c r="D120" s="40">
        <v>871</v>
      </c>
      <c r="E120" s="40"/>
      <c r="F120" s="40"/>
      <c r="G120" s="35"/>
      <c r="H120" s="35"/>
      <c r="I120" s="35"/>
      <c r="J120" s="35"/>
      <c r="K120" s="35" t="s">
        <v>274</v>
      </c>
      <c r="L120" s="35"/>
      <c r="M120" s="35"/>
      <c r="N120" s="35"/>
      <c r="O120" s="35"/>
      <c r="P120" s="35"/>
      <c r="Q120" s="51" t="s">
        <v>274</v>
      </c>
      <c r="R120" s="35"/>
      <c r="S120" s="35"/>
      <c r="T120" s="35"/>
      <c r="U120" s="35" t="s">
        <v>275</v>
      </c>
      <c r="V120" s="35"/>
      <c r="W120" s="35"/>
      <c r="X120" s="35"/>
      <c r="Y120" s="35"/>
      <c r="Z120" s="51" t="s">
        <v>274</v>
      </c>
      <c r="AA120" s="35"/>
      <c r="AB120" s="35"/>
      <c r="AC120" s="35" t="s">
        <v>274</v>
      </c>
      <c r="AD120" s="35" t="s">
        <v>274</v>
      </c>
      <c r="AE120" s="35"/>
      <c r="AF120" s="35" t="s">
        <v>274</v>
      </c>
      <c r="AG120" s="36">
        <v>3841</v>
      </c>
    </row>
    <row r="121" spans="1:33" ht="15.75" thickBot="1" x14ac:dyDescent="0.3">
      <c r="A121" s="34">
        <v>6</v>
      </c>
      <c r="B121" s="151" t="s">
        <v>90</v>
      </c>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c r="AA121" s="152"/>
      <c r="AB121" s="152"/>
      <c r="AC121" s="152"/>
      <c r="AD121" s="152"/>
      <c r="AE121" s="152"/>
      <c r="AF121" s="152"/>
      <c r="AG121" s="153"/>
    </row>
    <row r="122" spans="1:33" ht="15.75" thickBot="1" x14ac:dyDescent="0.3">
      <c r="A122" s="37" t="s">
        <v>420</v>
      </c>
      <c r="B122" s="39" t="s">
        <v>90</v>
      </c>
      <c r="C122" s="39" t="s">
        <v>71</v>
      </c>
      <c r="D122" s="40">
        <v>926</v>
      </c>
      <c r="E122" s="40"/>
      <c r="F122" s="40"/>
      <c r="G122" s="35"/>
      <c r="H122" s="35"/>
      <c r="I122" s="35"/>
      <c r="J122" s="35"/>
      <c r="K122" s="35"/>
      <c r="L122" s="35" t="s">
        <v>274</v>
      </c>
      <c r="M122" s="35"/>
      <c r="N122" s="35"/>
      <c r="O122" s="35"/>
      <c r="P122" s="35"/>
      <c r="Q122" s="51" t="s">
        <v>274</v>
      </c>
      <c r="R122" s="35"/>
      <c r="S122" s="35"/>
      <c r="T122" s="35"/>
      <c r="U122" s="35"/>
      <c r="V122" s="35"/>
      <c r="W122" s="35"/>
      <c r="X122" s="35"/>
      <c r="Y122" s="35"/>
      <c r="Z122" s="51" t="s">
        <v>274</v>
      </c>
      <c r="AA122" s="35"/>
      <c r="AB122" s="35"/>
      <c r="AC122" s="35" t="s">
        <v>274</v>
      </c>
      <c r="AD122" s="35" t="s">
        <v>274</v>
      </c>
      <c r="AE122" s="35"/>
      <c r="AF122" s="35" t="s">
        <v>274</v>
      </c>
      <c r="AG122" s="36">
        <v>1357</v>
      </c>
    </row>
    <row r="123" spans="1:33" ht="15.75" thickBot="1" x14ac:dyDescent="0.3">
      <c r="A123" s="37" t="s">
        <v>421</v>
      </c>
      <c r="B123" s="39" t="s">
        <v>90</v>
      </c>
      <c r="C123" s="39" t="s">
        <v>230</v>
      </c>
      <c r="D123" s="40">
        <v>937</v>
      </c>
      <c r="E123" s="40"/>
      <c r="F123" s="40"/>
      <c r="G123" s="35"/>
      <c r="H123" s="35"/>
      <c r="I123" s="35"/>
      <c r="J123" s="35"/>
      <c r="K123" s="35"/>
      <c r="L123" s="35" t="s">
        <v>274</v>
      </c>
      <c r="M123" s="35"/>
      <c r="N123" s="35"/>
      <c r="O123" s="35"/>
      <c r="P123" s="35"/>
      <c r="Q123" s="51" t="s">
        <v>274</v>
      </c>
      <c r="R123" s="35"/>
      <c r="S123" s="35"/>
      <c r="T123" s="35"/>
      <c r="U123" s="35" t="s">
        <v>275</v>
      </c>
      <c r="V123" s="35"/>
      <c r="W123" s="35"/>
      <c r="X123" s="35"/>
      <c r="Y123" s="35"/>
      <c r="Z123" s="51" t="s">
        <v>274</v>
      </c>
      <c r="AA123" s="35"/>
      <c r="AB123" s="35"/>
      <c r="AC123" s="35" t="s">
        <v>274</v>
      </c>
      <c r="AD123" s="35" t="s">
        <v>274</v>
      </c>
      <c r="AE123" s="35"/>
      <c r="AF123" s="35" t="s">
        <v>274</v>
      </c>
      <c r="AG123" s="36">
        <v>1357</v>
      </c>
    </row>
    <row r="124" spans="1:33" ht="15.75" thickBot="1" x14ac:dyDescent="0.3">
      <c r="A124" s="34">
        <v>8</v>
      </c>
      <c r="B124" s="151" t="s">
        <v>91</v>
      </c>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3"/>
    </row>
    <row r="125" spans="1:33" ht="15.75" thickBot="1" x14ac:dyDescent="0.3">
      <c r="A125" s="37" t="s">
        <v>422</v>
      </c>
      <c r="B125" s="39" t="s">
        <v>91</v>
      </c>
      <c r="C125" s="39" t="s">
        <v>92</v>
      </c>
      <c r="D125" s="40">
        <v>911</v>
      </c>
      <c r="E125" s="40"/>
      <c r="F125" s="40"/>
      <c r="G125" s="35"/>
      <c r="H125" s="35"/>
      <c r="I125" s="35"/>
      <c r="J125" s="35"/>
      <c r="K125" s="35"/>
      <c r="L125" s="35" t="s">
        <v>274</v>
      </c>
      <c r="M125" s="35"/>
      <c r="N125" s="35"/>
      <c r="O125" s="35"/>
      <c r="P125" s="35"/>
      <c r="Q125" s="51" t="s">
        <v>274</v>
      </c>
      <c r="R125" s="35"/>
      <c r="S125" s="35"/>
      <c r="T125" s="35"/>
      <c r="U125" s="35"/>
      <c r="V125" s="35"/>
      <c r="W125" s="35"/>
      <c r="X125" s="35"/>
      <c r="Y125" s="35"/>
      <c r="Z125" s="51" t="s">
        <v>274</v>
      </c>
      <c r="AA125" s="35"/>
      <c r="AB125" s="35"/>
      <c r="AC125" s="35" t="s">
        <v>274</v>
      </c>
      <c r="AD125" s="35" t="s">
        <v>274</v>
      </c>
      <c r="AE125" s="35"/>
      <c r="AF125" s="35" t="s">
        <v>274</v>
      </c>
      <c r="AG125" s="36">
        <v>1344</v>
      </c>
    </row>
    <row r="126" spans="1:33" ht="15.75" thickBot="1" x14ac:dyDescent="0.3">
      <c r="A126" s="37" t="s">
        <v>423</v>
      </c>
      <c r="B126" s="39" t="s">
        <v>91</v>
      </c>
      <c r="C126" s="39" t="s">
        <v>93</v>
      </c>
      <c r="D126" s="40">
        <v>912</v>
      </c>
      <c r="E126" s="40"/>
      <c r="F126" s="40"/>
      <c r="G126" s="35"/>
      <c r="H126" s="35"/>
      <c r="I126" s="35"/>
      <c r="J126" s="35"/>
      <c r="K126" s="35"/>
      <c r="L126" s="35" t="s">
        <v>274</v>
      </c>
      <c r="M126" s="35"/>
      <c r="N126" s="35"/>
      <c r="O126" s="35"/>
      <c r="P126" s="35"/>
      <c r="Q126" s="51" t="s">
        <v>274</v>
      </c>
      <c r="R126" s="35"/>
      <c r="S126" s="35"/>
      <c r="T126" s="35"/>
      <c r="U126" s="35"/>
      <c r="V126" s="35"/>
      <c r="W126" s="35"/>
      <c r="X126" s="35"/>
      <c r="Y126" s="35"/>
      <c r="Z126" s="51" t="s">
        <v>274</v>
      </c>
      <c r="AA126" s="35"/>
      <c r="AB126" s="35"/>
      <c r="AC126" s="35" t="s">
        <v>274</v>
      </c>
      <c r="AD126" s="35" t="s">
        <v>274</v>
      </c>
      <c r="AE126" s="35"/>
      <c r="AF126" s="35" t="s">
        <v>274</v>
      </c>
      <c r="AG126" s="36">
        <v>1344</v>
      </c>
    </row>
    <row r="127" spans="1:33" ht="15.75" thickBot="1" x14ac:dyDescent="0.3">
      <c r="A127" s="37" t="s">
        <v>424</v>
      </c>
      <c r="B127" s="39" t="s">
        <v>91</v>
      </c>
      <c r="C127" s="39" t="s">
        <v>94</v>
      </c>
      <c r="D127" s="40">
        <v>932</v>
      </c>
      <c r="E127" s="40"/>
      <c r="F127" s="40"/>
      <c r="G127" s="35"/>
      <c r="H127" s="35"/>
      <c r="I127" s="35"/>
      <c r="J127" s="35"/>
      <c r="K127" s="35"/>
      <c r="L127" s="35" t="s">
        <v>274</v>
      </c>
      <c r="M127" s="35"/>
      <c r="N127" s="35"/>
      <c r="O127" s="35"/>
      <c r="P127" s="35"/>
      <c r="Q127" s="51" t="s">
        <v>274</v>
      </c>
      <c r="R127" s="35"/>
      <c r="S127" s="35"/>
      <c r="T127" s="35"/>
      <c r="U127" s="35"/>
      <c r="V127" s="35"/>
      <c r="W127" s="35"/>
      <c r="X127" s="35"/>
      <c r="Y127" s="35"/>
      <c r="Z127" s="51" t="s">
        <v>274</v>
      </c>
      <c r="AA127" s="35"/>
      <c r="AB127" s="35"/>
      <c r="AC127" s="35" t="s">
        <v>274</v>
      </c>
      <c r="AD127" s="35" t="s">
        <v>274</v>
      </c>
      <c r="AE127" s="35"/>
      <c r="AF127" s="35" t="s">
        <v>274</v>
      </c>
      <c r="AG127" s="36">
        <v>1275</v>
      </c>
    </row>
    <row r="128" spans="1:33" ht="15.75" thickBot="1" x14ac:dyDescent="0.3">
      <c r="A128" s="37" t="s">
        <v>425</v>
      </c>
      <c r="B128" s="39" t="s">
        <v>91</v>
      </c>
      <c r="C128" s="39" t="s">
        <v>95</v>
      </c>
      <c r="D128" s="40">
        <v>914</v>
      </c>
      <c r="E128" s="40"/>
      <c r="F128" s="40"/>
      <c r="G128" s="35"/>
      <c r="H128" s="35"/>
      <c r="I128" s="35"/>
      <c r="J128" s="35"/>
      <c r="K128" s="35"/>
      <c r="L128" s="35" t="s">
        <v>274</v>
      </c>
      <c r="M128" s="35"/>
      <c r="N128" s="35"/>
      <c r="O128" s="35"/>
      <c r="P128" s="35"/>
      <c r="Q128" s="51" t="s">
        <v>274</v>
      </c>
      <c r="R128" s="35"/>
      <c r="S128" s="35"/>
      <c r="T128" s="35"/>
      <c r="U128" s="35"/>
      <c r="V128" s="35"/>
      <c r="W128" s="35"/>
      <c r="X128" s="35"/>
      <c r="Y128" s="35"/>
      <c r="Z128" s="51" t="s">
        <v>274</v>
      </c>
      <c r="AA128" s="35"/>
      <c r="AB128" s="35"/>
      <c r="AC128" s="35" t="s">
        <v>274</v>
      </c>
      <c r="AD128" s="35" t="s">
        <v>274</v>
      </c>
      <c r="AE128" s="35"/>
      <c r="AF128" s="35" t="s">
        <v>274</v>
      </c>
      <c r="AG128" s="36">
        <v>1275</v>
      </c>
    </row>
    <row r="129" spans="1:33" ht="15.75" thickBot="1" x14ac:dyDescent="0.3">
      <c r="A129" s="37" t="s">
        <v>426</v>
      </c>
      <c r="B129" s="39" t="s">
        <v>91</v>
      </c>
      <c r="C129" s="39" t="s">
        <v>96</v>
      </c>
      <c r="D129" s="40">
        <v>918</v>
      </c>
      <c r="E129" s="40"/>
      <c r="F129" s="40"/>
      <c r="G129" s="35"/>
      <c r="H129" s="35"/>
      <c r="I129" s="35"/>
      <c r="J129" s="35"/>
      <c r="K129" s="35"/>
      <c r="L129" s="35" t="s">
        <v>274</v>
      </c>
      <c r="M129" s="35"/>
      <c r="N129" s="35"/>
      <c r="O129" s="35"/>
      <c r="P129" s="35"/>
      <c r="Q129" s="51" t="s">
        <v>274</v>
      </c>
      <c r="R129" s="35"/>
      <c r="S129" s="35"/>
      <c r="T129" s="35"/>
      <c r="U129" s="35"/>
      <c r="V129" s="35"/>
      <c r="W129" s="35"/>
      <c r="X129" s="35"/>
      <c r="Y129" s="35"/>
      <c r="Z129" s="51" t="s">
        <v>274</v>
      </c>
      <c r="AA129" s="35"/>
      <c r="AB129" s="35"/>
      <c r="AC129" s="35" t="s">
        <v>274</v>
      </c>
      <c r="AD129" s="35" t="s">
        <v>274</v>
      </c>
      <c r="AE129" s="35"/>
      <c r="AF129" s="35" t="s">
        <v>274</v>
      </c>
      <c r="AG129" s="36">
        <v>1395</v>
      </c>
    </row>
    <row r="130" spans="1:33" ht="15.75" thickBot="1" x14ac:dyDescent="0.3">
      <c r="A130" s="37" t="s">
        <v>427</v>
      </c>
      <c r="B130" s="39" t="s">
        <v>91</v>
      </c>
      <c r="C130" s="39" t="s">
        <v>428</v>
      </c>
      <c r="D130" s="40">
        <v>919</v>
      </c>
      <c r="E130" s="40"/>
      <c r="F130" s="40"/>
      <c r="G130" s="35"/>
      <c r="H130" s="35"/>
      <c r="I130" s="35"/>
      <c r="J130" s="35"/>
      <c r="K130" s="35"/>
      <c r="L130" s="35" t="s">
        <v>274</v>
      </c>
      <c r="M130" s="35"/>
      <c r="N130" s="35"/>
      <c r="O130" s="35"/>
      <c r="P130" s="35"/>
      <c r="Q130" s="51" t="s">
        <v>274</v>
      </c>
      <c r="R130" s="35"/>
      <c r="S130" s="35"/>
      <c r="T130" s="35"/>
      <c r="U130" s="35"/>
      <c r="V130" s="35"/>
      <c r="W130" s="35"/>
      <c r="X130" s="35"/>
      <c r="Y130" s="35"/>
      <c r="Z130" s="51" t="s">
        <v>274</v>
      </c>
      <c r="AA130" s="35"/>
      <c r="AB130" s="35"/>
      <c r="AC130" s="35" t="s">
        <v>274</v>
      </c>
      <c r="AD130" s="35" t="s">
        <v>274</v>
      </c>
      <c r="AE130" s="35"/>
      <c r="AF130" s="35" t="s">
        <v>274</v>
      </c>
      <c r="AG130" s="36">
        <v>1395</v>
      </c>
    </row>
    <row r="131" spans="1:33" ht="15.75" thickBot="1" x14ac:dyDescent="0.3">
      <c r="A131" s="37" t="s">
        <v>429</v>
      </c>
      <c r="B131" s="39" t="s">
        <v>91</v>
      </c>
      <c r="C131" s="39" t="s">
        <v>98</v>
      </c>
      <c r="D131" s="40">
        <v>921</v>
      </c>
      <c r="E131" s="40"/>
      <c r="F131" s="40"/>
      <c r="G131" s="35"/>
      <c r="H131" s="35"/>
      <c r="I131" s="35"/>
      <c r="J131" s="35"/>
      <c r="K131" s="35"/>
      <c r="L131" s="35" t="s">
        <v>274</v>
      </c>
      <c r="M131" s="35"/>
      <c r="N131" s="35"/>
      <c r="O131" s="35"/>
      <c r="P131" s="35"/>
      <c r="Q131" s="51" t="s">
        <v>274</v>
      </c>
      <c r="R131" s="35"/>
      <c r="S131" s="35"/>
      <c r="T131" s="35"/>
      <c r="U131" s="35"/>
      <c r="V131" s="35"/>
      <c r="W131" s="35"/>
      <c r="X131" s="35"/>
      <c r="Y131" s="35"/>
      <c r="Z131" s="51" t="s">
        <v>274</v>
      </c>
      <c r="AA131" s="35"/>
      <c r="AB131" s="35"/>
      <c r="AC131" s="35" t="s">
        <v>274</v>
      </c>
      <c r="AD131" s="35" t="s">
        <v>274</v>
      </c>
      <c r="AE131" s="35"/>
      <c r="AF131" s="35" t="s">
        <v>274</v>
      </c>
      <c r="AG131" s="36">
        <v>1395</v>
      </c>
    </row>
    <row r="132" spans="1:33" ht="15.75" thickBot="1" x14ac:dyDescent="0.3">
      <c r="A132" s="37" t="s">
        <v>430</v>
      </c>
      <c r="B132" s="39" t="s">
        <v>91</v>
      </c>
      <c r="C132" s="39" t="s">
        <v>99</v>
      </c>
      <c r="D132" s="40">
        <v>922</v>
      </c>
      <c r="E132" s="40"/>
      <c r="F132" s="40"/>
      <c r="G132" s="35"/>
      <c r="H132" s="35"/>
      <c r="I132" s="35"/>
      <c r="J132" s="35"/>
      <c r="K132" s="35"/>
      <c r="L132" s="35" t="s">
        <v>274</v>
      </c>
      <c r="M132" s="35"/>
      <c r="N132" s="35"/>
      <c r="O132" s="35"/>
      <c r="P132" s="35"/>
      <c r="Q132" s="51" t="s">
        <v>274</v>
      </c>
      <c r="R132" s="35"/>
      <c r="S132" s="35"/>
      <c r="T132" s="35"/>
      <c r="U132" s="35"/>
      <c r="V132" s="35"/>
      <c r="W132" s="35"/>
      <c r="X132" s="35"/>
      <c r="Y132" s="35"/>
      <c r="Z132" s="51" t="s">
        <v>274</v>
      </c>
      <c r="AA132" s="35"/>
      <c r="AB132" s="35"/>
      <c r="AC132" s="35" t="s">
        <v>274</v>
      </c>
      <c r="AD132" s="35" t="s">
        <v>274</v>
      </c>
      <c r="AE132" s="35"/>
      <c r="AF132" s="35" t="s">
        <v>274</v>
      </c>
      <c r="AG132" s="36">
        <v>1416</v>
      </c>
    </row>
    <row r="133" spans="1:33" ht="15.75" thickBot="1" x14ac:dyDescent="0.3">
      <c r="A133" s="37" t="s">
        <v>431</v>
      </c>
      <c r="B133" s="39" t="s">
        <v>91</v>
      </c>
      <c r="C133" s="39" t="s">
        <v>100</v>
      </c>
      <c r="D133" s="40">
        <v>933</v>
      </c>
      <c r="E133" s="40"/>
      <c r="F133" s="40"/>
      <c r="G133" s="35"/>
      <c r="H133" s="35"/>
      <c r="I133" s="35"/>
      <c r="J133" s="35"/>
      <c r="K133" s="35"/>
      <c r="L133" s="35" t="s">
        <v>274</v>
      </c>
      <c r="M133" s="35"/>
      <c r="N133" s="35"/>
      <c r="O133" s="35"/>
      <c r="P133" s="35"/>
      <c r="Q133" s="51" t="s">
        <v>274</v>
      </c>
      <c r="R133" s="35"/>
      <c r="S133" s="35"/>
      <c r="T133" s="35"/>
      <c r="U133" s="35"/>
      <c r="V133" s="35"/>
      <c r="W133" s="35"/>
      <c r="X133" s="35"/>
      <c r="Y133" s="35"/>
      <c r="Z133" s="51" t="s">
        <v>274</v>
      </c>
      <c r="AA133" s="35"/>
      <c r="AB133" s="35"/>
      <c r="AC133" s="35" t="s">
        <v>274</v>
      </c>
      <c r="AD133" s="35" t="s">
        <v>274</v>
      </c>
      <c r="AE133" s="35"/>
      <c r="AF133" s="35" t="s">
        <v>274</v>
      </c>
      <c r="AG133" s="36">
        <v>1416</v>
      </c>
    </row>
    <row r="134" spans="1:33" ht="15.75" thickBot="1" x14ac:dyDescent="0.3">
      <c r="A134" s="37" t="s">
        <v>432</v>
      </c>
      <c r="B134" s="39" t="s">
        <v>91</v>
      </c>
      <c r="C134" s="39" t="s">
        <v>101</v>
      </c>
      <c r="D134" s="40">
        <v>924</v>
      </c>
      <c r="E134" s="40"/>
      <c r="F134" s="40"/>
      <c r="G134" s="35"/>
      <c r="H134" s="35"/>
      <c r="I134" s="35"/>
      <c r="J134" s="35"/>
      <c r="K134" s="35"/>
      <c r="L134" s="35" t="s">
        <v>274</v>
      </c>
      <c r="M134" s="35"/>
      <c r="N134" s="35"/>
      <c r="O134" s="35"/>
      <c r="P134" s="35"/>
      <c r="Q134" s="51" t="s">
        <v>274</v>
      </c>
      <c r="R134" s="35"/>
      <c r="S134" s="35"/>
      <c r="T134" s="35"/>
      <c r="U134" s="35"/>
      <c r="V134" s="35"/>
      <c r="W134" s="35"/>
      <c r="X134" s="35"/>
      <c r="Y134" s="35"/>
      <c r="Z134" s="51" t="s">
        <v>274</v>
      </c>
      <c r="AA134" s="35"/>
      <c r="AB134" s="35"/>
      <c r="AC134" s="35" t="s">
        <v>274</v>
      </c>
      <c r="AD134" s="35" t="s">
        <v>274</v>
      </c>
      <c r="AE134" s="35"/>
      <c r="AF134" s="35" t="s">
        <v>274</v>
      </c>
      <c r="AG134" s="36">
        <v>1416</v>
      </c>
    </row>
    <row r="135" spans="1:33" ht="15.75" thickBot="1" x14ac:dyDescent="0.3">
      <c r="A135" s="37" t="s">
        <v>433</v>
      </c>
      <c r="B135" s="39" t="s">
        <v>91</v>
      </c>
      <c r="C135" s="39" t="s">
        <v>102</v>
      </c>
      <c r="D135" s="40">
        <v>934</v>
      </c>
      <c r="E135" s="40"/>
      <c r="F135" s="40"/>
      <c r="G135" s="35"/>
      <c r="H135" s="35"/>
      <c r="I135" s="35"/>
      <c r="J135" s="35"/>
      <c r="K135" s="35"/>
      <c r="L135" s="35" t="s">
        <v>274</v>
      </c>
      <c r="M135" s="35"/>
      <c r="N135" s="35"/>
      <c r="O135" s="35"/>
      <c r="P135" s="35"/>
      <c r="Q135" s="51" t="s">
        <v>274</v>
      </c>
      <c r="R135" s="35"/>
      <c r="S135" s="35"/>
      <c r="T135" s="35"/>
      <c r="U135" s="35"/>
      <c r="V135" s="35"/>
      <c r="W135" s="35"/>
      <c r="X135" s="35"/>
      <c r="Y135" s="35"/>
      <c r="Z135" s="51" t="s">
        <v>274</v>
      </c>
      <c r="AA135" s="35"/>
      <c r="AB135" s="35"/>
      <c r="AC135" s="35" t="s">
        <v>274</v>
      </c>
      <c r="AD135" s="35" t="s">
        <v>274</v>
      </c>
      <c r="AE135" s="35"/>
      <c r="AF135" s="35" t="s">
        <v>274</v>
      </c>
      <c r="AG135" s="36">
        <v>1416</v>
      </c>
    </row>
    <row r="136" spans="1:33" ht="15.75" thickBot="1" x14ac:dyDescent="0.3">
      <c r="A136" s="37" t="s">
        <v>434</v>
      </c>
      <c r="B136" s="39" t="s">
        <v>91</v>
      </c>
      <c r="C136" s="39" t="s">
        <v>103</v>
      </c>
      <c r="D136" s="40">
        <v>927</v>
      </c>
      <c r="E136" s="40"/>
      <c r="F136" s="40"/>
      <c r="G136" s="35"/>
      <c r="H136" s="35"/>
      <c r="I136" s="35"/>
      <c r="J136" s="35"/>
      <c r="K136" s="35"/>
      <c r="L136" s="35" t="s">
        <v>274</v>
      </c>
      <c r="M136" s="35"/>
      <c r="N136" s="35"/>
      <c r="O136" s="35"/>
      <c r="P136" s="35"/>
      <c r="Q136" s="51" t="s">
        <v>274</v>
      </c>
      <c r="R136" s="35"/>
      <c r="S136" s="35"/>
      <c r="T136" s="35"/>
      <c r="U136" s="35"/>
      <c r="V136" s="35"/>
      <c r="W136" s="35"/>
      <c r="X136" s="35"/>
      <c r="Y136" s="35"/>
      <c r="Z136" s="51" t="s">
        <v>274</v>
      </c>
      <c r="AA136" s="35"/>
      <c r="AB136" s="35"/>
      <c r="AC136" s="35" t="s">
        <v>274</v>
      </c>
      <c r="AD136" s="35" t="s">
        <v>274</v>
      </c>
      <c r="AE136" s="35"/>
      <c r="AF136" s="35" t="s">
        <v>274</v>
      </c>
      <c r="AG136" s="36">
        <v>1416</v>
      </c>
    </row>
    <row r="137" spans="1:33" ht="15.75" thickBot="1" x14ac:dyDescent="0.3">
      <c r="A137" s="37" t="s">
        <v>435</v>
      </c>
      <c r="B137" s="39" t="s">
        <v>91</v>
      </c>
      <c r="C137" s="39" t="s">
        <v>104</v>
      </c>
      <c r="D137" s="40">
        <v>928</v>
      </c>
      <c r="E137" s="40"/>
      <c r="F137" s="40"/>
      <c r="G137" s="35"/>
      <c r="H137" s="35"/>
      <c r="I137" s="35"/>
      <c r="J137" s="35"/>
      <c r="K137" s="35"/>
      <c r="L137" s="35" t="s">
        <v>274</v>
      </c>
      <c r="M137" s="35"/>
      <c r="N137" s="35"/>
      <c r="O137" s="35"/>
      <c r="P137" s="35"/>
      <c r="Q137" s="51" t="s">
        <v>274</v>
      </c>
      <c r="R137" s="35"/>
      <c r="S137" s="35"/>
      <c r="T137" s="35"/>
      <c r="U137" s="35"/>
      <c r="V137" s="35"/>
      <c r="W137" s="35"/>
      <c r="X137" s="35"/>
      <c r="Y137" s="35"/>
      <c r="Z137" s="51" t="s">
        <v>274</v>
      </c>
      <c r="AA137" s="35"/>
      <c r="AB137" s="35"/>
      <c r="AC137" s="35" t="s">
        <v>274</v>
      </c>
      <c r="AD137" s="35" t="s">
        <v>274</v>
      </c>
      <c r="AE137" s="35"/>
      <c r="AF137" s="35" t="s">
        <v>274</v>
      </c>
      <c r="AG137" s="36">
        <v>1395</v>
      </c>
    </row>
    <row r="138" spans="1:33" ht="15.75" thickBot="1" x14ac:dyDescent="0.3">
      <c r="A138" s="37" t="s">
        <v>436</v>
      </c>
      <c r="B138" s="39" t="s">
        <v>91</v>
      </c>
      <c r="C138" s="39" t="s">
        <v>105</v>
      </c>
      <c r="D138" s="40">
        <v>929</v>
      </c>
      <c r="E138" s="40"/>
      <c r="F138" s="40"/>
      <c r="G138" s="35"/>
      <c r="H138" s="35"/>
      <c r="I138" s="35"/>
      <c r="J138" s="35"/>
      <c r="K138" s="35"/>
      <c r="L138" s="35" t="s">
        <v>274</v>
      </c>
      <c r="M138" s="35"/>
      <c r="N138" s="35"/>
      <c r="O138" s="35"/>
      <c r="P138" s="35"/>
      <c r="Q138" s="51" t="s">
        <v>274</v>
      </c>
      <c r="R138" s="35"/>
      <c r="S138" s="35"/>
      <c r="T138" s="35"/>
      <c r="U138" s="35"/>
      <c r="V138" s="35"/>
      <c r="W138" s="35"/>
      <c r="X138" s="35"/>
      <c r="Y138" s="35"/>
      <c r="Z138" s="51" t="s">
        <v>274</v>
      </c>
      <c r="AA138" s="35"/>
      <c r="AB138" s="35"/>
      <c r="AC138" s="35" t="s">
        <v>274</v>
      </c>
      <c r="AD138" s="35" t="s">
        <v>274</v>
      </c>
      <c r="AE138" s="35"/>
      <c r="AF138" s="35" t="s">
        <v>274</v>
      </c>
      <c r="AG138" s="36">
        <v>1395</v>
      </c>
    </row>
    <row r="139" spans="1:33" ht="15.75" thickBot="1" x14ac:dyDescent="0.3">
      <c r="A139" s="37" t="s">
        <v>437</v>
      </c>
      <c r="B139" s="39" t="s">
        <v>91</v>
      </c>
      <c r="C139" s="39" t="s">
        <v>106</v>
      </c>
      <c r="D139" s="40">
        <v>931</v>
      </c>
      <c r="E139" s="40"/>
      <c r="F139" s="40"/>
      <c r="G139" s="35"/>
      <c r="H139" s="35"/>
      <c r="I139" s="35"/>
      <c r="J139" s="35"/>
      <c r="K139" s="35"/>
      <c r="L139" s="35" t="s">
        <v>274</v>
      </c>
      <c r="M139" s="35"/>
      <c r="N139" s="35"/>
      <c r="O139" s="35"/>
      <c r="P139" s="35"/>
      <c r="Q139" s="51" t="s">
        <v>274</v>
      </c>
      <c r="R139" s="35"/>
      <c r="S139" s="35"/>
      <c r="T139" s="35"/>
      <c r="U139" s="35"/>
      <c r="V139" s="35"/>
      <c r="W139" s="35"/>
      <c r="X139" s="35"/>
      <c r="Y139" s="35"/>
      <c r="Z139" s="51" t="s">
        <v>274</v>
      </c>
      <c r="AA139" s="35"/>
      <c r="AB139" s="35"/>
      <c r="AC139" s="35" t="s">
        <v>274</v>
      </c>
      <c r="AD139" s="35" t="s">
        <v>274</v>
      </c>
      <c r="AE139" s="35"/>
      <c r="AF139" s="35" t="s">
        <v>274</v>
      </c>
      <c r="AG139" s="36">
        <v>1395</v>
      </c>
    </row>
    <row r="140" spans="1:33" ht="15.75" thickBot="1" x14ac:dyDescent="0.3">
      <c r="A140" s="37" t="s">
        <v>438</v>
      </c>
      <c r="B140" s="39" t="s">
        <v>91</v>
      </c>
      <c r="C140" s="39" t="s">
        <v>107</v>
      </c>
      <c r="D140" s="40">
        <v>935</v>
      </c>
      <c r="E140" s="40"/>
      <c r="F140" s="40"/>
      <c r="G140" s="35"/>
      <c r="H140" s="35"/>
      <c r="I140" s="35"/>
      <c r="J140" s="35"/>
      <c r="K140" s="35"/>
      <c r="L140" s="35" t="s">
        <v>274</v>
      </c>
      <c r="M140" s="35"/>
      <c r="N140" s="35"/>
      <c r="O140" s="35"/>
      <c r="P140" s="35"/>
      <c r="Q140" s="51" t="s">
        <v>274</v>
      </c>
      <c r="R140" s="35"/>
      <c r="S140" s="35"/>
      <c r="T140" s="35"/>
      <c r="U140" s="35"/>
      <c r="V140" s="35"/>
      <c r="W140" s="35"/>
      <c r="X140" s="35"/>
      <c r="Y140" s="35"/>
      <c r="Z140" s="51" t="s">
        <v>274</v>
      </c>
      <c r="AA140" s="35"/>
      <c r="AB140" s="35"/>
      <c r="AC140" s="35" t="s">
        <v>274</v>
      </c>
      <c r="AD140" s="35" t="s">
        <v>274</v>
      </c>
      <c r="AE140" s="35"/>
      <c r="AF140" s="35" t="s">
        <v>274</v>
      </c>
      <c r="AG140" s="36">
        <v>1357</v>
      </c>
    </row>
    <row r="141" spans="1:33" ht="15.75" thickBot="1" x14ac:dyDescent="0.3">
      <c r="A141" s="37" t="s">
        <v>438</v>
      </c>
      <c r="B141" s="39" t="s">
        <v>91</v>
      </c>
      <c r="C141" s="39" t="s">
        <v>108</v>
      </c>
      <c r="D141" s="40">
        <v>938</v>
      </c>
      <c r="E141" s="40"/>
      <c r="F141" s="40"/>
      <c r="G141" s="35"/>
      <c r="H141" s="35"/>
      <c r="I141" s="35"/>
      <c r="J141" s="35"/>
      <c r="K141" s="35"/>
      <c r="L141" s="35" t="s">
        <v>274</v>
      </c>
      <c r="M141" s="35"/>
      <c r="N141" s="35"/>
      <c r="O141" s="35"/>
      <c r="P141" s="35"/>
      <c r="Q141" s="51" t="s">
        <v>274</v>
      </c>
      <c r="R141" s="35"/>
      <c r="S141" s="35"/>
      <c r="T141" s="35"/>
      <c r="U141" s="35"/>
      <c r="V141" s="35"/>
      <c r="W141" s="35"/>
      <c r="X141" s="35"/>
      <c r="Y141" s="35"/>
      <c r="Z141" s="51" t="s">
        <v>274</v>
      </c>
      <c r="AA141" s="35"/>
      <c r="AB141" s="35"/>
      <c r="AC141" s="35" t="s">
        <v>274</v>
      </c>
      <c r="AD141" s="35" t="s">
        <v>274</v>
      </c>
      <c r="AE141" s="35"/>
      <c r="AF141" s="35" t="s">
        <v>274</v>
      </c>
      <c r="AG141" s="36">
        <v>1357</v>
      </c>
    </row>
    <row r="142" spans="1:33" ht="15.75" thickBot="1" x14ac:dyDescent="0.3">
      <c r="A142" s="37" t="s">
        <v>438</v>
      </c>
      <c r="B142" s="39" t="s">
        <v>91</v>
      </c>
      <c r="C142" s="39" t="s">
        <v>109</v>
      </c>
      <c r="D142" s="40">
        <v>939</v>
      </c>
      <c r="E142" s="40"/>
      <c r="F142" s="40"/>
      <c r="G142" s="35"/>
      <c r="H142" s="35"/>
      <c r="I142" s="35"/>
      <c r="J142" s="35"/>
      <c r="K142" s="35"/>
      <c r="L142" s="35" t="s">
        <v>274</v>
      </c>
      <c r="M142" s="35"/>
      <c r="N142" s="35"/>
      <c r="O142" s="35"/>
      <c r="P142" s="35"/>
      <c r="Q142" s="51" t="s">
        <v>274</v>
      </c>
      <c r="R142" s="35"/>
      <c r="S142" s="35"/>
      <c r="T142" s="35"/>
      <c r="U142" s="35"/>
      <c r="V142" s="35"/>
      <c r="W142" s="35"/>
      <c r="X142" s="35"/>
      <c r="Y142" s="35"/>
      <c r="Z142" s="51" t="s">
        <v>274</v>
      </c>
      <c r="AA142" s="35"/>
      <c r="AB142" s="35"/>
      <c r="AC142" s="35" t="s">
        <v>274</v>
      </c>
      <c r="AD142" s="35" t="s">
        <v>274</v>
      </c>
      <c r="AE142" s="35"/>
      <c r="AF142" s="35" t="s">
        <v>274</v>
      </c>
      <c r="AG142" s="36">
        <v>1357</v>
      </c>
    </row>
    <row r="143" spans="1:33" ht="15.75" thickBot="1" x14ac:dyDescent="0.3">
      <c r="A143" s="37" t="s">
        <v>438</v>
      </c>
      <c r="B143" s="39" t="s">
        <v>91</v>
      </c>
      <c r="C143" s="39" t="s">
        <v>110</v>
      </c>
      <c r="D143" s="40">
        <v>915</v>
      </c>
      <c r="E143" s="40"/>
      <c r="F143" s="40"/>
      <c r="G143" s="35"/>
      <c r="H143" s="35"/>
      <c r="I143" s="35"/>
      <c r="J143" s="35"/>
      <c r="K143" s="35"/>
      <c r="L143" s="35" t="s">
        <v>274</v>
      </c>
      <c r="M143" s="35"/>
      <c r="N143" s="35"/>
      <c r="O143" s="35"/>
      <c r="P143" s="35"/>
      <c r="Q143" s="51" t="s">
        <v>274</v>
      </c>
      <c r="R143" s="35"/>
      <c r="S143" s="35"/>
      <c r="T143" s="35"/>
      <c r="U143" s="35"/>
      <c r="V143" s="35"/>
      <c r="W143" s="35"/>
      <c r="X143" s="35"/>
      <c r="Y143" s="35"/>
      <c r="Z143" s="51" t="s">
        <v>274</v>
      </c>
      <c r="AA143" s="35"/>
      <c r="AB143" s="35"/>
      <c r="AC143" s="35" t="s">
        <v>274</v>
      </c>
      <c r="AD143" s="35" t="s">
        <v>274</v>
      </c>
      <c r="AE143" s="35"/>
      <c r="AF143" s="35" t="s">
        <v>274</v>
      </c>
      <c r="AG143" s="36">
        <v>1357</v>
      </c>
    </row>
    <row r="144" spans="1:33" ht="39" thickBot="1" x14ac:dyDescent="0.3">
      <c r="A144" s="37" t="s">
        <v>439</v>
      </c>
      <c r="B144" s="39" t="s">
        <v>91</v>
      </c>
      <c r="C144" s="39" t="s">
        <v>440</v>
      </c>
      <c r="D144" s="40">
        <v>950</v>
      </c>
      <c r="E144" s="40"/>
      <c r="F144" s="40"/>
      <c r="G144" s="35"/>
      <c r="H144" s="35"/>
      <c r="I144" s="35"/>
      <c r="J144" s="35"/>
      <c r="K144" s="35"/>
      <c r="L144" s="35" t="s">
        <v>274</v>
      </c>
      <c r="M144" s="35"/>
      <c r="N144" s="35"/>
      <c r="O144" s="35"/>
      <c r="P144" s="35"/>
      <c r="Q144" s="51" t="s">
        <v>274</v>
      </c>
      <c r="R144" s="35"/>
      <c r="S144" s="35"/>
      <c r="T144" s="35"/>
      <c r="U144" s="35"/>
      <c r="V144" s="35"/>
      <c r="W144" s="35"/>
      <c r="X144" s="35"/>
      <c r="Y144" s="35"/>
      <c r="Z144" s="51" t="s">
        <v>274</v>
      </c>
      <c r="AA144" s="35"/>
      <c r="AB144" s="35"/>
      <c r="AC144" s="35" t="s">
        <v>274</v>
      </c>
      <c r="AD144" s="35" t="s">
        <v>274</v>
      </c>
      <c r="AE144" s="35"/>
      <c r="AF144" s="35" t="s">
        <v>274</v>
      </c>
      <c r="AG144" s="36">
        <v>1357</v>
      </c>
    </row>
    <row r="145" spans="1:33" ht="26.25" thickBot="1" x14ac:dyDescent="0.3">
      <c r="A145" s="37" t="s">
        <v>441</v>
      </c>
      <c r="B145" s="39" t="s">
        <v>91</v>
      </c>
      <c r="C145" s="39" t="s">
        <v>442</v>
      </c>
      <c r="D145" s="40">
        <v>952</v>
      </c>
      <c r="E145" s="40"/>
      <c r="F145" s="40"/>
      <c r="G145" s="35"/>
      <c r="H145" s="35"/>
      <c r="I145" s="35"/>
      <c r="J145" s="35"/>
      <c r="K145" s="35"/>
      <c r="L145" s="35"/>
      <c r="M145" s="35"/>
      <c r="N145" s="35"/>
      <c r="O145" s="35"/>
      <c r="P145" s="35"/>
      <c r="Q145" s="51" t="s">
        <v>274</v>
      </c>
      <c r="R145" s="35"/>
      <c r="S145" s="35"/>
      <c r="T145" s="35"/>
      <c r="U145" s="35"/>
      <c r="V145" s="35"/>
      <c r="W145" s="35"/>
      <c r="X145" s="35"/>
      <c r="Y145" s="35"/>
      <c r="Z145" s="51" t="s">
        <v>274</v>
      </c>
      <c r="AA145" s="35"/>
      <c r="AB145" s="35"/>
      <c r="AC145" s="35" t="s">
        <v>274</v>
      </c>
      <c r="AD145" s="35" t="s">
        <v>274</v>
      </c>
      <c r="AE145" s="35"/>
      <c r="AF145" s="35" t="s">
        <v>274</v>
      </c>
      <c r="AG145" s="36">
        <v>1357</v>
      </c>
    </row>
    <row r="146" spans="1:33" ht="15.75" thickBot="1" x14ac:dyDescent="0.3">
      <c r="A146" s="37" t="s">
        <v>443</v>
      </c>
      <c r="B146" s="39" t="s">
        <v>91</v>
      </c>
      <c r="C146" s="39" t="s">
        <v>112</v>
      </c>
      <c r="D146" s="40">
        <v>640</v>
      </c>
      <c r="E146" s="40"/>
      <c r="F146" s="40"/>
      <c r="G146" s="35"/>
      <c r="H146" s="35"/>
      <c r="I146" s="35"/>
      <c r="J146" s="35"/>
      <c r="K146" s="35"/>
      <c r="L146" s="35"/>
      <c r="M146" s="35"/>
      <c r="N146" s="35"/>
      <c r="O146" s="35"/>
      <c r="P146" s="35"/>
      <c r="Q146" s="51" t="s">
        <v>274</v>
      </c>
      <c r="R146" s="35"/>
      <c r="S146" s="35"/>
      <c r="T146" s="35"/>
      <c r="U146" s="35"/>
      <c r="V146" s="35"/>
      <c r="W146" s="35"/>
      <c r="X146" s="35"/>
      <c r="Y146" s="35"/>
      <c r="Z146" s="51" t="s">
        <v>274</v>
      </c>
      <c r="AA146" s="35"/>
      <c r="AB146" s="35"/>
      <c r="AC146" s="35" t="s">
        <v>274</v>
      </c>
      <c r="AD146" s="35" t="s">
        <v>274</v>
      </c>
      <c r="AE146" s="35"/>
      <c r="AF146" s="35" t="s">
        <v>274</v>
      </c>
      <c r="AG146" s="36">
        <v>10319</v>
      </c>
    </row>
    <row r="147" spans="1:33" ht="15.75" thickBot="1" x14ac:dyDescent="0.3">
      <c r="A147" s="37" t="s">
        <v>444</v>
      </c>
      <c r="B147" s="39" t="s">
        <v>91</v>
      </c>
      <c r="C147" s="39" t="s">
        <v>113</v>
      </c>
      <c r="D147" s="40">
        <v>861</v>
      </c>
      <c r="E147" s="40"/>
      <c r="F147" s="40"/>
      <c r="G147" s="35"/>
      <c r="H147" s="35"/>
      <c r="I147" s="35"/>
      <c r="J147" s="35"/>
      <c r="K147" s="35" t="s">
        <v>274</v>
      </c>
      <c r="L147" s="35"/>
      <c r="M147" s="35"/>
      <c r="N147" s="35"/>
      <c r="O147" s="35"/>
      <c r="P147" s="35"/>
      <c r="Q147" s="51" t="s">
        <v>274</v>
      </c>
      <c r="R147" s="35"/>
      <c r="S147" s="35"/>
      <c r="T147" s="35"/>
      <c r="U147" s="35"/>
      <c r="V147" s="35"/>
      <c r="W147" s="35"/>
      <c r="X147" s="35"/>
      <c r="Y147" s="35"/>
      <c r="Z147" s="51" t="s">
        <v>274</v>
      </c>
      <c r="AA147" s="35"/>
      <c r="AB147" s="35"/>
      <c r="AC147" s="35" t="s">
        <v>274</v>
      </c>
      <c r="AD147" s="35" t="s">
        <v>274</v>
      </c>
      <c r="AE147" s="35"/>
      <c r="AF147" s="35" t="s">
        <v>274</v>
      </c>
      <c r="AG147" s="36">
        <v>1357</v>
      </c>
    </row>
    <row r="148" spans="1:33" ht="15.75" thickBot="1" x14ac:dyDescent="0.3">
      <c r="A148" s="37" t="s">
        <v>445</v>
      </c>
      <c r="B148" s="39" t="s">
        <v>91</v>
      </c>
      <c r="C148" s="39" t="s">
        <v>114</v>
      </c>
      <c r="D148" s="40">
        <v>885</v>
      </c>
      <c r="E148" s="40"/>
      <c r="F148" s="40"/>
      <c r="G148" s="35"/>
      <c r="H148" s="35"/>
      <c r="I148" s="35"/>
      <c r="J148" s="35"/>
      <c r="K148" s="35"/>
      <c r="L148" s="35"/>
      <c r="M148" s="35"/>
      <c r="N148" s="35"/>
      <c r="O148" s="35"/>
      <c r="P148" s="35"/>
      <c r="Q148" s="51" t="s">
        <v>274</v>
      </c>
      <c r="R148" s="35"/>
      <c r="S148" s="35" t="s">
        <v>274</v>
      </c>
      <c r="T148" s="35"/>
      <c r="U148" s="35"/>
      <c r="V148" s="35"/>
      <c r="W148" s="35"/>
      <c r="X148" s="35"/>
      <c r="Y148" s="35"/>
      <c r="Z148" s="51" t="s">
        <v>274</v>
      </c>
      <c r="AA148" s="35"/>
      <c r="AB148" s="35"/>
      <c r="AC148" s="35" t="s">
        <v>274</v>
      </c>
      <c r="AD148" s="35" t="s">
        <v>274</v>
      </c>
      <c r="AE148" s="35"/>
      <c r="AF148" s="35" t="s">
        <v>274</v>
      </c>
      <c r="AG148" s="36">
        <v>820</v>
      </c>
    </row>
    <row r="149" spans="1:33" ht="15.75" thickBot="1" x14ac:dyDescent="0.3">
      <c r="A149" s="34">
        <v>9</v>
      </c>
      <c r="B149" s="151" t="s">
        <v>446</v>
      </c>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2"/>
      <c r="AG149" s="153"/>
    </row>
    <row r="150" spans="1:33" ht="15.75" thickBot="1" x14ac:dyDescent="0.3">
      <c r="A150" s="37" t="s">
        <v>447</v>
      </c>
      <c r="B150" s="39" t="s">
        <v>446</v>
      </c>
      <c r="C150" s="39" t="s">
        <v>448</v>
      </c>
      <c r="D150" s="40">
        <v>644</v>
      </c>
      <c r="E150" s="40"/>
      <c r="F150" s="40"/>
      <c r="G150" s="35"/>
      <c r="H150" s="35"/>
      <c r="I150" s="35"/>
      <c r="J150" s="35"/>
      <c r="K150" s="35"/>
      <c r="L150" s="35"/>
      <c r="M150" s="35"/>
      <c r="N150" s="35"/>
      <c r="O150" s="35"/>
      <c r="P150" s="35"/>
      <c r="Q150" s="51"/>
      <c r="R150" s="35"/>
      <c r="S150" s="35"/>
      <c r="T150" s="35"/>
      <c r="U150" s="35"/>
      <c r="V150" s="35"/>
      <c r="W150" s="35"/>
      <c r="X150" s="35"/>
      <c r="Y150" s="35"/>
      <c r="Z150" s="51" t="s">
        <v>274</v>
      </c>
      <c r="AA150" s="35"/>
      <c r="AB150" s="35"/>
      <c r="AC150" s="35"/>
      <c r="AD150" s="35" t="s">
        <v>274</v>
      </c>
      <c r="AE150" s="35"/>
      <c r="AF150" s="35"/>
      <c r="AG150" s="36">
        <v>296</v>
      </c>
    </row>
    <row r="151" spans="1:33" ht="15.75" thickBot="1" x14ac:dyDescent="0.3">
      <c r="A151" s="37" t="s">
        <v>449</v>
      </c>
      <c r="B151" s="39" t="s">
        <v>446</v>
      </c>
      <c r="C151" s="39" t="s">
        <v>450</v>
      </c>
      <c r="D151" s="40">
        <v>645</v>
      </c>
      <c r="E151" s="40"/>
      <c r="F151" s="40"/>
      <c r="G151" s="35"/>
      <c r="H151" s="35"/>
      <c r="I151" s="35"/>
      <c r="J151" s="35"/>
      <c r="K151" s="35"/>
      <c r="L151" s="35"/>
      <c r="M151" s="35"/>
      <c r="N151" s="35"/>
      <c r="O151" s="35"/>
      <c r="P151" s="35"/>
      <c r="Q151" s="51"/>
      <c r="R151" s="35"/>
      <c r="S151" s="35"/>
      <c r="T151" s="35"/>
      <c r="U151" s="35"/>
      <c r="V151" s="35"/>
      <c r="W151" s="35"/>
      <c r="X151" s="35"/>
      <c r="Y151" s="35"/>
      <c r="Z151" s="51" t="s">
        <v>274</v>
      </c>
      <c r="AA151" s="35"/>
      <c r="AB151" s="35"/>
      <c r="AC151" s="35"/>
      <c r="AD151" s="35" t="s">
        <v>274</v>
      </c>
      <c r="AE151" s="35"/>
      <c r="AF151" s="35"/>
      <c r="AG151" s="36">
        <v>296</v>
      </c>
    </row>
    <row r="152" spans="1:33" ht="15.75" thickBot="1" x14ac:dyDescent="0.3">
      <c r="A152" s="37" t="s">
        <v>451</v>
      </c>
      <c r="B152" s="39" t="s">
        <v>446</v>
      </c>
      <c r="C152" s="39" t="s">
        <v>452</v>
      </c>
      <c r="D152" s="40">
        <v>646</v>
      </c>
      <c r="E152" s="40"/>
      <c r="F152" s="40"/>
      <c r="G152" s="35"/>
      <c r="H152" s="35"/>
      <c r="I152" s="35"/>
      <c r="J152" s="35"/>
      <c r="K152" s="35"/>
      <c r="L152" s="35"/>
      <c r="M152" s="35"/>
      <c r="N152" s="35"/>
      <c r="O152" s="35"/>
      <c r="P152" s="35"/>
      <c r="Q152" s="51"/>
      <c r="R152" s="35"/>
      <c r="S152" s="35"/>
      <c r="T152" s="35"/>
      <c r="U152" s="35"/>
      <c r="V152" s="35"/>
      <c r="W152" s="35"/>
      <c r="X152" s="35"/>
      <c r="Y152" s="35"/>
      <c r="Z152" s="51" t="s">
        <v>274</v>
      </c>
      <c r="AA152" s="35"/>
      <c r="AB152" s="35"/>
      <c r="AC152" s="35"/>
      <c r="AD152" s="35" t="s">
        <v>274</v>
      </c>
      <c r="AE152" s="35"/>
      <c r="AF152" s="35"/>
      <c r="AG152" s="36">
        <v>296</v>
      </c>
    </row>
    <row r="153" spans="1:33" ht="15.75" thickBot="1" x14ac:dyDescent="0.3">
      <c r="A153" s="37" t="s">
        <v>453</v>
      </c>
      <c r="B153" s="39" t="s">
        <v>446</v>
      </c>
      <c r="C153" s="39" t="s">
        <v>454</v>
      </c>
      <c r="D153" s="40">
        <v>641</v>
      </c>
      <c r="E153" s="40"/>
      <c r="F153" s="40"/>
      <c r="G153" s="35"/>
      <c r="H153" s="35"/>
      <c r="I153" s="35"/>
      <c r="J153" s="35"/>
      <c r="K153" s="35"/>
      <c r="L153" s="35"/>
      <c r="M153" s="35"/>
      <c r="N153" s="35"/>
      <c r="O153" s="35"/>
      <c r="P153" s="35"/>
      <c r="Q153" s="51"/>
      <c r="R153" s="35"/>
      <c r="S153" s="35"/>
      <c r="T153" s="35"/>
      <c r="U153" s="35"/>
      <c r="V153" s="35"/>
      <c r="W153" s="35"/>
      <c r="X153" s="35"/>
      <c r="Y153" s="35"/>
      <c r="Z153" s="51" t="s">
        <v>274</v>
      </c>
      <c r="AA153" s="35"/>
      <c r="AB153" s="35"/>
      <c r="AC153" s="35"/>
      <c r="AD153" s="35" t="s">
        <v>274</v>
      </c>
      <c r="AE153" s="35"/>
      <c r="AF153" s="35"/>
      <c r="AG153" s="36">
        <v>296</v>
      </c>
    </row>
    <row r="154" spans="1:33" ht="15.75" thickBot="1" x14ac:dyDescent="0.3">
      <c r="A154" s="37" t="s">
        <v>455</v>
      </c>
      <c r="B154" s="39" t="s">
        <v>446</v>
      </c>
      <c r="C154" s="39" t="s">
        <v>456</v>
      </c>
      <c r="D154" s="40">
        <v>642</v>
      </c>
      <c r="E154" s="40"/>
      <c r="F154" s="40"/>
      <c r="G154" s="35"/>
      <c r="H154" s="35"/>
      <c r="I154" s="35"/>
      <c r="J154" s="35"/>
      <c r="K154" s="35"/>
      <c r="L154" s="35"/>
      <c r="M154" s="35"/>
      <c r="N154" s="35"/>
      <c r="O154" s="35"/>
      <c r="P154" s="35"/>
      <c r="Q154" s="51"/>
      <c r="R154" s="35"/>
      <c r="S154" s="35"/>
      <c r="T154" s="35"/>
      <c r="U154" s="35"/>
      <c r="V154" s="35"/>
      <c r="W154" s="35"/>
      <c r="X154" s="35"/>
      <c r="Y154" s="35"/>
      <c r="Z154" s="51" t="s">
        <v>274</v>
      </c>
      <c r="AA154" s="35"/>
      <c r="AB154" s="35"/>
      <c r="AC154" s="35"/>
      <c r="AD154" s="35" t="s">
        <v>274</v>
      </c>
      <c r="AE154" s="35"/>
      <c r="AF154" s="35"/>
      <c r="AG154" s="36">
        <v>296</v>
      </c>
    </row>
    <row r="155" spans="1:33" ht="15.75" thickBot="1" x14ac:dyDescent="0.3">
      <c r="A155" s="34">
        <v>10</v>
      </c>
      <c r="B155" s="151" t="s">
        <v>175</v>
      </c>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c r="AA155" s="152"/>
      <c r="AB155" s="152"/>
      <c r="AC155" s="152"/>
      <c r="AD155" s="152"/>
      <c r="AE155" s="152"/>
      <c r="AF155" s="152"/>
      <c r="AG155" s="153"/>
    </row>
    <row r="156" spans="1:33" ht="77.25" thickBot="1" x14ac:dyDescent="0.3">
      <c r="A156" s="37" t="s">
        <v>457</v>
      </c>
      <c r="B156" s="39" t="s">
        <v>175</v>
      </c>
      <c r="C156" s="39" t="s">
        <v>458</v>
      </c>
      <c r="D156" s="40">
        <v>848</v>
      </c>
      <c r="E156" s="40"/>
      <c r="F156" s="40"/>
      <c r="G156" s="35"/>
      <c r="H156" s="35"/>
      <c r="I156" s="35"/>
      <c r="J156" s="35"/>
      <c r="K156" s="35"/>
      <c r="L156" s="35"/>
      <c r="M156" s="35"/>
      <c r="N156" s="35"/>
      <c r="O156" s="35"/>
      <c r="P156" s="35"/>
      <c r="Q156" s="51" t="s">
        <v>274</v>
      </c>
      <c r="R156" s="39"/>
      <c r="S156" s="39"/>
      <c r="T156" s="35"/>
      <c r="U156" s="35" t="s">
        <v>459</v>
      </c>
      <c r="V156" s="35"/>
      <c r="W156" s="35"/>
      <c r="X156" s="35"/>
      <c r="Y156" s="35"/>
      <c r="Z156" s="51" t="s">
        <v>274</v>
      </c>
      <c r="AA156" s="35"/>
      <c r="AB156" s="35"/>
      <c r="AC156" s="35"/>
      <c r="AD156" s="35" t="s">
        <v>274</v>
      </c>
      <c r="AE156" s="35"/>
      <c r="AF156" s="35" t="s">
        <v>274</v>
      </c>
      <c r="AG156" s="36">
        <v>820</v>
      </c>
    </row>
    <row r="157" spans="1:33" ht="15.75" thickBot="1" x14ac:dyDescent="0.3">
      <c r="A157" s="37" t="s">
        <v>460</v>
      </c>
      <c r="B157" s="39" t="s">
        <v>175</v>
      </c>
      <c r="C157" s="39" t="s">
        <v>176</v>
      </c>
      <c r="D157" s="40">
        <v>880</v>
      </c>
      <c r="E157" s="40"/>
      <c r="F157" s="40"/>
      <c r="G157" s="35"/>
      <c r="H157" s="35"/>
      <c r="I157" s="35"/>
      <c r="J157" s="35"/>
      <c r="K157" s="35"/>
      <c r="L157" s="35"/>
      <c r="M157" s="35"/>
      <c r="N157" s="35"/>
      <c r="O157" s="35"/>
      <c r="P157" s="35"/>
      <c r="Q157" s="51" t="s">
        <v>274</v>
      </c>
      <c r="R157" s="35"/>
      <c r="S157" s="35"/>
      <c r="T157" s="35"/>
      <c r="U157" s="35" t="s">
        <v>274</v>
      </c>
      <c r="V157" s="35"/>
      <c r="W157" s="35"/>
      <c r="X157" s="35"/>
      <c r="Y157" s="35"/>
      <c r="Z157" s="51" t="s">
        <v>274</v>
      </c>
      <c r="AA157" s="35"/>
      <c r="AB157" s="35"/>
      <c r="AC157" s="35"/>
      <c r="AD157" s="35" t="s">
        <v>274</v>
      </c>
      <c r="AE157" s="35"/>
      <c r="AF157" s="35" t="s">
        <v>274</v>
      </c>
      <c r="AG157" s="36">
        <v>820</v>
      </c>
    </row>
    <row r="158" spans="1:33" ht="15.75" thickBot="1" x14ac:dyDescent="0.3">
      <c r="A158" s="37" t="s">
        <v>461</v>
      </c>
      <c r="B158" s="39" t="s">
        <v>175</v>
      </c>
      <c r="C158" s="39" t="s">
        <v>46</v>
      </c>
      <c r="D158" s="40">
        <v>881</v>
      </c>
      <c r="E158" s="40"/>
      <c r="F158" s="40"/>
      <c r="G158" s="35"/>
      <c r="H158" s="35"/>
      <c r="I158" s="35"/>
      <c r="J158" s="35"/>
      <c r="K158" s="35"/>
      <c r="L158" s="35"/>
      <c r="M158" s="35"/>
      <c r="N158" s="35"/>
      <c r="O158" s="35"/>
      <c r="P158" s="35"/>
      <c r="Q158" s="51" t="s">
        <v>274</v>
      </c>
      <c r="R158" s="35"/>
      <c r="S158" s="35"/>
      <c r="T158" s="35"/>
      <c r="U158" s="35" t="s">
        <v>274</v>
      </c>
      <c r="V158" s="35"/>
      <c r="W158" s="35"/>
      <c r="X158" s="35"/>
      <c r="Y158" s="35"/>
      <c r="Z158" s="51" t="s">
        <v>274</v>
      </c>
      <c r="AA158" s="35"/>
      <c r="AB158" s="35"/>
      <c r="AC158" s="35"/>
      <c r="AD158" s="35" t="s">
        <v>274</v>
      </c>
      <c r="AE158" s="35"/>
      <c r="AF158" s="35" t="s">
        <v>274</v>
      </c>
      <c r="AG158" s="36">
        <v>820</v>
      </c>
    </row>
    <row r="159" spans="1:33" ht="15.75" thickBot="1" x14ac:dyDescent="0.3">
      <c r="A159" s="37" t="s">
        <v>462</v>
      </c>
      <c r="B159" s="39" t="s">
        <v>175</v>
      </c>
      <c r="C159" s="39" t="s">
        <v>47</v>
      </c>
      <c r="D159" s="40">
        <v>882</v>
      </c>
      <c r="E159" s="40"/>
      <c r="F159" s="40"/>
      <c r="G159" s="35"/>
      <c r="H159" s="35"/>
      <c r="I159" s="35"/>
      <c r="J159" s="35"/>
      <c r="K159" s="35"/>
      <c r="L159" s="35"/>
      <c r="M159" s="35"/>
      <c r="N159" s="35"/>
      <c r="O159" s="35"/>
      <c r="P159" s="35"/>
      <c r="Q159" s="51" t="s">
        <v>274</v>
      </c>
      <c r="R159" s="35"/>
      <c r="S159" s="35"/>
      <c r="T159" s="35"/>
      <c r="U159" s="35" t="s">
        <v>274</v>
      </c>
      <c r="V159" s="35"/>
      <c r="W159" s="35"/>
      <c r="X159" s="35"/>
      <c r="Y159" s="35"/>
      <c r="Z159" s="51" t="s">
        <v>274</v>
      </c>
      <c r="AA159" s="35"/>
      <c r="AB159" s="35"/>
      <c r="AC159" s="35"/>
      <c r="AD159" s="35" t="s">
        <v>274</v>
      </c>
      <c r="AE159" s="35"/>
      <c r="AF159" s="35" t="s">
        <v>274</v>
      </c>
      <c r="AG159" s="36">
        <v>820</v>
      </c>
    </row>
    <row r="160" spans="1:33" ht="15.75" thickBot="1" x14ac:dyDescent="0.3">
      <c r="A160" s="37" t="s">
        <v>463</v>
      </c>
      <c r="B160" s="39" t="s">
        <v>175</v>
      </c>
      <c r="C160" s="39" t="s">
        <v>37</v>
      </c>
      <c r="D160" s="40">
        <v>883</v>
      </c>
      <c r="E160" s="40"/>
      <c r="F160" s="40"/>
      <c r="G160" s="35"/>
      <c r="H160" s="35"/>
      <c r="I160" s="35"/>
      <c r="J160" s="35"/>
      <c r="K160" s="35"/>
      <c r="L160" s="35"/>
      <c r="M160" s="35"/>
      <c r="N160" s="35"/>
      <c r="O160" s="35"/>
      <c r="P160" s="35"/>
      <c r="Q160" s="51" t="s">
        <v>274</v>
      </c>
      <c r="R160" s="35"/>
      <c r="S160" s="35"/>
      <c r="T160" s="35"/>
      <c r="U160" s="35" t="s">
        <v>274</v>
      </c>
      <c r="V160" s="35"/>
      <c r="W160" s="35"/>
      <c r="X160" s="35"/>
      <c r="Y160" s="35"/>
      <c r="Z160" s="51" t="s">
        <v>274</v>
      </c>
      <c r="AA160" s="35"/>
      <c r="AB160" s="35"/>
      <c r="AC160" s="35"/>
      <c r="AD160" s="35" t="s">
        <v>274</v>
      </c>
      <c r="AE160" s="35"/>
      <c r="AF160" s="35" t="s">
        <v>274</v>
      </c>
      <c r="AG160" s="36">
        <v>820</v>
      </c>
    </row>
    <row r="161" spans="1:33" ht="15.75" thickBot="1" x14ac:dyDescent="0.3">
      <c r="A161" s="37" t="s">
        <v>464</v>
      </c>
      <c r="B161" s="39" t="s">
        <v>175</v>
      </c>
      <c r="C161" s="39" t="s">
        <v>177</v>
      </c>
      <c r="D161" s="40">
        <v>884</v>
      </c>
      <c r="E161" s="40"/>
      <c r="F161" s="40"/>
      <c r="G161" s="35"/>
      <c r="H161" s="35"/>
      <c r="I161" s="35"/>
      <c r="J161" s="35"/>
      <c r="K161" s="35"/>
      <c r="L161" s="35"/>
      <c r="M161" s="35"/>
      <c r="N161" s="35"/>
      <c r="O161" s="35"/>
      <c r="P161" s="35"/>
      <c r="Q161" s="51" t="s">
        <v>274</v>
      </c>
      <c r="R161" s="35"/>
      <c r="S161" s="35"/>
      <c r="T161" s="35"/>
      <c r="U161" s="35" t="s">
        <v>274</v>
      </c>
      <c r="V161" s="35"/>
      <c r="W161" s="35"/>
      <c r="X161" s="35"/>
      <c r="Y161" s="35"/>
      <c r="Z161" s="51" t="s">
        <v>274</v>
      </c>
      <c r="AA161" s="35"/>
      <c r="AB161" s="35"/>
      <c r="AC161" s="35"/>
      <c r="AD161" s="35" t="s">
        <v>274</v>
      </c>
      <c r="AE161" s="35"/>
      <c r="AF161" s="35" t="s">
        <v>274</v>
      </c>
      <c r="AG161" s="36">
        <v>820</v>
      </c>
    </row>
    <row r="162" spans="1:33" ht="15.75" thickBot="1" x14ac:dyDescent="0.3">
      <c r="A162" s="37" t="s">
        <v>465</v>
      </c>
      <c r="B162" s="39" t="s">
        <v>175</v>
      </c>
      <c r="C162" s="39" t="s">
        <v>178</v>
      </c>
      <c r="D162" s="40">
        <v>877</v>
      </c>
      <c r="E162" s="40"/>
      <c r="F162" s="40"/>
      <c r="G162" s="35"/>
      <c r="H162" s="35"/>
      <c r="I162" s="35"/>
      <c r="J162" s="35"/>
      <c r="K162" s="35"/>
      <c r="L162" s="35"/>
      <c r="M162" s="35"/>
      <c r="N162" s="35"/>
      <c r="O162" s="35"/>
      <c r="P162" s="35"/>
      <c r="Q162" s="51" t="s">
        <v>274</v>
      </c>
      <c r="R162" s="35"/>
      <c r="S162" s="35" t="s">
        <v>274</v>
      </c>
      <c r="T162" s="35"/>
      <c r="U162" s="33"/>
      <c r="V162" s="35"/>
      <c r="W162" s="35"/>
      <c r="X162" s="35"/>
      <c r="Y162" s="35"/>
      <c r="Z162" s="51" t="s">
        <v>274</v>
      </c>
      <c r="AA162" s="35"/>
      <c r="AB162" s="35"/>
      <c r="AC162" s="35"/>
      <c r="AD162" s="35" t="s">
        <v>274</v>
      </c>
      <c r="AE162" s="35"/>
      <c r="AF162" s="35" t="s">
        <v>274</v>
      </c>
      <c r="AG162" s="36">
        <v>820</v>
      </c>
    </row>
    <row r="163" spans="1:33" ht="15.75" thickBot="1" x14ac:dyDescent="0.3">
      <c r="A163" s="37" t="s">
        <v>466</v>
      </c>
      <c r="B163" s="39" t="s">
        <v>175</v>
      </c>
      <c r="C163" s="39" t="s">
        <v>179</v>
      </c>
      <c r="D163" s="40">
        <v>878</v>
      </c>
      <c r="E163" s="40"/>
      <c r="F163" s="40"/>
      <c r="G163" s="35"/>
      <c r="H163" s="35"/>
      <c r="I163" s="35"/>
      <c r="J163" s="35"/>
      <c r="K163" s="35"/>
      <c r="L163" s="35"/>
      <c r="M163" s="35"/>
      <c r="N163" s="35"/>
      <c r="O163" s="35"/>
      <c r="P163" s="35"/>
      <c r="Q163" s="51" t="s">
        <v>274</v>
      </c>
      <c r="R163" s="35"/>
      <c r="S163" s="35"/>
      <c r="T163" s="35"/>
      <c r="U163" s="35" t="s">
        <v>274</v>
      </c>
      <c r="V163" s="35"/>
      <c r="W163" s="35"/>
      <c r="X163" s="35"/>
      <c r="Y163" s="35"/>
      <c r="Z163" s="51" t="s">
        <v>274</v>
      </c>
      <c r="AA163" s="35"/>
      <c r="AB163" s="35"/>
      <c r="AC163" s="35"/>
      <c r="AD163" s="35" t="s">
        <v>274</v>
      </c>
      <c r="AE163" s="35"/>
      <c r="AF163" s="35" t="s">
        <v>274</v>
      </c>
      <c r="AG163" s="36">
        <v>820</v>
      </c>
    </row>
    <row r="164" spans="1:33" ht="15.75" thickBot="1" x14ac:dyDescent="0.3">
      <c r="A164" s="37" t="s">
        <v>467</v>
      </c>
      <c r="B164" s="39" t="s">
        <v>175</v>
      </c>
      <c r="C164" s="39" t="s">
        <v>180</v>
      </c>
      <c r="D164" s="40">
        <v>879</v>
      </c>
      <c r="E164" s="40"/>
      <c r="F164" s="40"/>
      <c r="G164" s="35"/>
      <c r="H164" s="35"/>
      <c r="I164" s="35"/>
      <c r="J164" s="35"/>
      <c r="K164" s="35"/>
      <c r="L164" s="35"/>
      <c r="M164" s="35"/>
      <c r="N164" s="35"/>
      <c r="O164" s="35"/>
      <c r="P164" s="35"/>
      <c r="Q164" s="51" t="s">
        <v>274</v>
      </c>
      <c r="R164" s="35"/>
      <c r="S164" s="35" t="s">
        <v>274</v>
      </c>
      <c r="T164" s="35"/>
      <c r="U164" s="33"/>
      <c r="V164" s="35"/>
      <c r="W164" s="35"/>
      <c r="X164" s="35"/>
      <c r="Y164" s="35"/>
      <c r="Z164" s="51" t="s">
        <v>274</v>
      </c>
      <c r="AA164" s="35"/>
      <c r="AB164" s="35"/>
      <c r="AC164" s="35"/>
      <c r="AD164" s="35" t="s">
        <v>274</v>
      </c>
      <c r="AE164" s="35"/>
      <c r="AF164" s="35" t="s">
        <v>274</v>
      </c>
      <c r="AG164" s="36">
        <v>820</v>
      </c>
    </row>
    <row r="165" spans="1:33" ht="15.75" thickBot="1" x14ac:dyDescent="0.3">
      <c r="A165" s="37" t="s">
        <v>468</v>
      </c>
      <c r="B165" s="39" t="s">
        <v>175</v>
      </c>
      <c r="C165" s="39" t="s">
        <v>469</v>
      </c>
      <c r="D165" s="40">
        <v>215</v>
      </c>
      <c r="E165" s="40"/>
      <c r="F165" s="40">
        <v>17</v>
      </c>
      <c r="G165" s="35"/>
      <c r="H165" s="35"/>
      <c r="I165" s="35"/>
      <c r="J165" s="35"/>
      <c r="K165" s="35"/>
      <c r="L165" s="35"/>
      <c r="M165" s="35"/>
      <c r="N165" s="35"/>
      <c r="O165" s="35"/>
      <c r="P165" s="35"/>
      <c r="Q165" s="51" t="s">
        <v>274</v>
      </c>
      <c r="R165" s="35"/>
      <c r="S165" s="35"/>
      <c r="T165" s="35"/>
      <c r="U165" s="35" t="s">
        <v>274</v>
      </c>
      <c r="V165" s="35"/>
      <c r="W165" s="35"/>
      <c r="X165" s="35"/>
      <c r="Y165" s="35"/>
      <c r="Z165" s="51" t="s">
        <v>274</v>
      </c>
      <c r="AA165" s="35"/>
      <c r="AB165" s="35"/>
      <c r="AC165" s="35"/>
      <c r="AD165" s="35" t="s">
        <v>274</v>
      </c>
      <c r="AE165" s="35"/>
      <c r="AF165" s="35" t="s">
        <v>274</v>
      </c>
      <c r="AG165" s="36">
        <v>820</v>
      </c>
    </row>
    <row r="166" spans="1:33" ht="15.75" thickBot="1" x14ac:dyDescent="0.3">
      <c r="A166" s="37" t="s">
        <v>470</v>
      </c>
      <c r="B166" s="39" t="s">
        <v>175</v>
      </c>
      <c r="C166" s="39" t="s">
        <v>182</v>
      </c>
      <c r="D166" s="40">
        <v>216</v>
      </c>
      <c r="E166" s="40"/>
      <c r="F166" s="40">
        <v>17</v>
      </c>
      <c r="G166" s="35"/>
      <c r="H166" s="35"/>
      <c r="I166" s="35"/>
      <c r="J166" s="35"/>
      <c r="K166" s="35"/>
      <c r="L166" s="35"/>
      <c r="M166" s="35"/>
      <c r="N166" s="35"/>
      <c r="O166" s="35"/>
      <c r="P166" s="35"/>
      <c r="Q166" s="51" t="s">
        <v>274</v>
      </c>
      <c r="R166" s="35"/>
      <c r="S166" s="35"/>
      <c r="T166" s="35"/>
      <c r="U166" s="35"/>
      <c r="V166" s="35" t="s">
        <v>274</v>
      </c>
      <c r="W166" s="35"/>
      <c r="X166" s="35"/>
      <c r="Y166" s="35"/>
      <c r="Z166" s="51" t="s">
        <v>274</v>
      </c>
      <c r="AA166" s="35" t="s">
        <v>274</v>
      </c>
      <c r="AB166" s="35" t="s">
        <v>274</v>
      </c>
      <c r="AC166" s="35"/>
      <c r="AD166" s="35" t="s">
        <v>274</v>
      </c>
      <c r="AE166" s="35"/>
      <c r="AF166" s="35" t="s">
        <v>274</v>
      </c>
      <c r="AG166" s="36">
        <v>820</v>
      </c>
    </row>
    <row r="167" spans="1:33" ht="15.75" thickBot="1" x14ac:dyDescent="0.3">
      <c r="A167" s="37" t="s">
        <v>471</v>
      </c>
      <c r="B167" s="39" t="s">
        <v>175</v>
      </c>
      <c r="C167" s="39" t="s">
        <v>48</v>
      </c>
      <c r="D167" s="40">
        <v>715</v>
      </c>
      <c r="E167" s="40"/>
      <c r="F167" s="40">
        <v>18</v>
      </c>
      <c r="G167" s="35"/>
      <c r="H167" s="35"/>
      <c r="I167" s="35"/>
      <c r="J167" s="35" t="s">
        <v>274</v>
      </c>
      <c r="K167" s="35"/>
      <c r="L167" s="35"/>
      <c r="M167" s="35"/>
      <c r="N167" s="35"/>
      <c r="O167" s="35"/>
      <c r="P167" s="35"/>
      <c r="Q167" s="51" t="s">
        <v>274</v>
      </c>
      <c r="R167" s="35"/>
      <c r="S167" s="35" t="s">
        <v>274</v>
      </c>
      <c r="T167" s="35"/>
      <c r="U167" s="33"/>
      <c r="V167" s="35"/>
      <c r="W167" s="35"/>
      <c r="X167" s="35"/>
      <c r="Y167" s="35"/>
      <c r="Z167" s="51" t="s">
        <v>274</v>
      </c>
      <c r="AA167" s="35" t="s">
        <v>274</v>
      </c>
      <c r="AB167" s="35" t="s">
        <v>274</v>
      </c>
      <c r="AC167" s="35"/>
      <c r="AD167" s="35" t="s">
        <v>274</v>
      </c>
      <c r="AE167" s="35"/>
      <c r="AF167" s="35" t="s">
        <v>274</v>
      </c>
      <c r="AG167" s="36">
        <v>820</v>
      </c>
    </row>
    <row r="168" spans="1:33" ht="15.75" thickBot="1" x14ac:dyDescent="0.3">
      <c r="A168" s="37" t="s">
        <v>472</v>
      </c>
      <c r="B168" s="39" t="s">
        <v>175</v>
      </c>
      <c r="C168" s="39" t="s">
        <v>183</v>
      </c>
      <c r="D168" s="40">
        <v>716</v>
      </c>
      <c r="E168" s="40"/>
      <c r="F168" s="40">
        <v>18</v>
      </c>
      <c r="G168" s="35"/>
      <c r="H168" s="35"/>
      <c r="I168" s="35"/>
      <c r="J168" s="35"/>
      <c r="K168" s="35"/>
      <c r="L168" s="35"/>
      <c r="M168" s="35"/>
      <c r="N168" s="35"/>
      <c r="O168" s="35"/>
      <c r="P168" s="35"/>
      <c r="Q168" s="51" t="s">
        <v>274</v>
      </c>
      <c r="R168" s="35"/>
      <c r="S168" s="35"/>
      <c r="T168" s="35"/>
      <c r="U168" s="35"/>
      <c r="V168" s="35" t="s">
        <v>274</v>
      </c>
      <c r="W168" s="35"/>
      <c r="X168" s="35"/>
      <c r="Y168" s="35"/>
      <c r="Z168" s="51" t="s">
        <v>274</v>
      </c>
      <c r="AA168" s="35" t="s">
        <v>274</v>
      </c>
      <c r="AB168" s="35" t="s">
        <v>274</v>
      </c>
      <c r="AC168" s="35"/>
      <c r="AD168" s="35" t="s">
        <v>274</v>
      </c>
      <c r="AE168" s="35"/>
      <c r="AF168" s="35" t="s">
        <v>274</v>
      </c>
      <c r="AG168" s="36">
        <v>820</v>
      </c>
    </row>
    <row r="169" spans="1:33" ht="15.75" thickBot="1" x14ac:dyDescent="0.3">
      <c r="A169" s="37"/>
      <c r="B169" s="39" t="s">
        <v>175</v>
      </c>
      <c r="C169" s="39" t="s">
        <v>184</v>
      </c>
      <c r="D169" s="40">
        <v>340</v>
      </c>
      <c r="E169" s="40"/>
      <c r="F169" s="40"/>
      <c r="G169" s="35"/>
      <c r="H169" s="35"/>
      <c r="I169" s="35"/>
      <c r="J169" s="35"/>
      <c r="K169" s="35"/>
      <c r="L169" s="35"/>
      <c r="M169" s="35"/>
      <c r="N169" s="35"/>
      <c r="O169" s="35"/>
      <c r="P169" s="35"/>
      <c r="Q169" s="51" t="s">
        <v>274</v>
      </c>
      <c r="R169" s="35"/>
      <c r="S169" s="35"/>
      <c r="T169" s="35"/>
      <c r="U169" s="33"/>
      <c r="V169" s="35"/>
      <c r="W169" s="35"/>
      <c r="X169" s="35"/>
      <c r="Y169" s="35"/>
      <c r="Z169" s="51" t="s">
        <v>274</v>
      </c>
      <c r="AA169" s="35"/>
      <c r="AB169" s="35"/>
      <c r="AC169" s="35"/>
      <c r="AD169" s="35" t="s">
        <v>274</v>
      </c>
      <c r="AE169" s="35"/>
      <c r="AF169" s="35" t="s">
        <v>274</v>
      </c>
      <c r="AG169" s="36">
        <v>820</v>
      </c>
    </row>
    <row r="170" spans="1:33" ht="77.25" thickBot="1" x14ac:dyDescent="0.3">
      <c r="A170" s="37" t="s">
        <v>473</v>
      </c>
      <c r="B170" s="39" t="s">
        <v>175</v>
      </c>
      <c r="C170" s="39" t="s">
        <v>474</v>
      </c>
      <c r="D170" s="33"/>
      <c r="E170" s="33"/>
      <c r="F170" s="33"/>
      <c r="G170" s="35"/>
      <c r="H170" s="35"/>
      <c r="I170" s="35"/>
      <c r="J170" s="35"/>
      <c r="K170" s="35"/>
      <c r="L170" s="35"/>
      <c r="M170" s="35"/>
      <c r="N170" s="35"/>
      <c r="O170" s="35"/>
      <c r="P170" s="35"/>
      <c r="Q170" s="51"/>
      <c r="R170" s="35"/>
      <c r="S170" s="35" t="s">
        <v>274</v>
      </c>
      <c r="T170" s="35"/>
      <c r="U170" s="33"/>
      <c r="V170" s="35"/>
      <c r="W170" s="35"/>
      <c r="X170" s="35"/>
      <c r="Y170" s="35"/>
      <c r="Z170" s="51" t="s">
        <v>274</v>
      </c>
      <c r="AA170" s="35" t="s">
        <v>274</v>
      </c>
      <c r="AB170" s="35" t="s">
        <v>274</v>
      </c>
      <c r="AC170" s="35"/>
      <c r="AD170" s="35"/>
      <c r="AE170" s="35"/>
      <c r="AF170" s="35" t="s">
        <v>274</v>
      </c>
      <c r="AG170" s="36">
        <v>820</v>
      </c>
    </row>
    <row r="171" spans="1:33" ht="26.25" thickBot="1" x14ac:dyDescent="0.3">
      <c r="A171" s="37" t="s">
        <v>475</v>
      </c>
      <c r="B171" s="39" t="s">
        <v>175</v>
      </c>
      <c r="C171" s="39" t="s">
        <v>476</v>
      </c>
      <c r="D171" s="40">
        <v>930</v>
      </c>
      <c r="E171" s="40"/>
      <c r="F171" s="40"/>
      <c r="G171" s="35"/>
      <c r="H171" s="35"/>
      <c r="I171" s="35"/>
      <c r="J171" s="35"/>
      <c r="K171" s="35"/>
      <c r="L171" s="35"/>
      <c r="M171" s="35"/>
      <c r="N171" s="35"/>
      <c r="O171" s="35"/>
      <c r="P171" s="35"/>
      <c r="Q171" s="51" t="s">
        <v>274</v>
      </c>
      <c r="R171" s="35"/>
      <c r="S171" s="39" t="s">
        <v>274</v>
      </c>
      <c r="T171" s="35"/>
      <c r="U171" s="33"/>
      <c r="V171" s="35"/>
      <c r="W171" s="35"/>
      <c r="X171" s="35"/>
      <c r="Y171" s="35"/>
      <c r="Z171" s="51" t="s">
        <v>274</v>
      </c>
      <c r="AA171" s="35" t="s">
        <v>274</v>
      </c>
      <c r="AB171" s="35" t="s">
        <v>274</v>
      </c>
      <c r="AC171" s="35"/>
      <c r="AD171" s="35" t="s">
        <v>274</v>
      </c>
      <c r="AE171" s="35"/>
      <c r="AF171" s="35" t="s">
        <v>274</v>
      </c>
      <c r="AG171" s="36">
        <v>820</v>
      </c>
    </row>
    <row r="172" spans="1:33" ht="15.75" thickBot="1" x14ac:dyDescent="0.3">
      <c r="A172" s="37" t="s">
        <v>477</v>
      </c>
      <c r="B172" s="39" t="s">
        <v>175</v>
      </c>
      <c r="C172" s="39" t="s">
        <v>478</v>
      </c>
      <c r="D172" s="40">
        <v>610</v>
      </c>
      <c r="E172" s="40"/>
      <c r="F172" s="40"/>
      <c r="G172" s="35"/>
      <c r="H172" s="35"/>
      <c r="I172" s="35"/>
      <c r="J172" s="35"/>
      <c r="K172" s="35"/>
      <c r="L172" s="35"/>
      <c r="M172" s="35"/>
      <c r="N172" s="35"/>
      <c r="O172" s="35"/>
      <c r="P172" s="35"/>
      <c r="Q172" s="51"/>
      <c r="R172" s="35"/>
      <c r="S172" s="35"/>
      <c r="T172" s="35"/>
      <c r="U172" s="35"/>
      <c r="V172" s="35"/>
      <c r="W172" s="35"/>
      <c r="X172" s="35"/>
      <c r="Y172" s="35"/>
      <c r="Z172" s="51" t="s">
        <v>274</v>
      </c>
      <c r="AA172" s="35"/>
      <c r="AB172" s="35"/>
      <c r="AC172" s="35"/>
      <c r="AD172" s="35" t="s">
        <v>274</v>
      </c>
      <c r="AE172" s="35"/>
      <c r="AF172" s="35" t="s">
        <v>274</v>
      </c>
      <c r="AG172" s="36">
        <v>0</v>
      </c>
    </row>
    <row r="173" spans="1:33" ht="51.75" thickBot="1" x14ac:dyDescent="0.3">
      <c r="A173" s="37" t="s">
        <v>479</v>
      </c>
      <c r="B173" s="39" t="s">
        <v>175</v>
      </c>
      <c r="C173" s="39" t="s">
        <v>480</v>
      </c>
      <c r="D173" s="40">
        <v>611</v>
      </c>
      <c r="E173" s="40"/>
      <c r="F173" s="40"/>
      <c r="G173" s="35"/>
      <c r="H173" s="35"/>
      <c r="I173" s="35"/>
      <c r="J173" s="35"/>
      <c r="K173" s="35"/>
      <c r="L173" s="35"/>
      <c r="M173" s="35"/>
      <c r="N173" s="35"/>
      <c r="O173" s="35"/>
      <c r="P173" s="35"/>
      <c r="Q173" s="51"/>
      <c r="R173" s="35"/>
      <c r="S173" s="35"/>
      <c r="T173" s="35" t="s">
        <v>274</v>
      </c>
      <c r="U173" s="35"/>
      <c r="V173" s="35"/>
      <c r="W173" s="35"/>
      <c r="X173" s="35"/>
      <c r="Y173" s="35"/>
      <c r="Z173" s="51" t="s">
        <v>274</v>
      </c>
      <c r="AA173" s="35"/>
      <c r="AB173" s="35"/>
      <c r="AC173" s="35"/>
      <c r="AD173" s="35" t="s">
        <v>274</v>
      </c>
      <c r="AE173" s="35"/>
      <c r="AF173" s="35" t="s">
        <v>274</v>
      </c>
      <c r="AG173" s="36">
        <v>0</v>
      </c>
    </row>
    <row r="174" spans="1:33" ht="15.75" thickBot="1" x14ac:dyDescent="0.3">
      <c r="A174" s="37" t="s">
        <v>481</v>
      </c>
      <c r="B174" s="39" t="s">
        <v>175</v>
      </c>
      <c r="C174" s="39" t="s">
        <v>169</v>
      </c>
      <c r="D174" s="40"/>
      <c r="E174" s="40"/>
      <c r="F174" s="40"/>
      <c r="G174" s="35"/>
      <c r="H174" s="35"/>
      <c r="I174" s="35"/>
      <c r="J174" s="35"/>
      <c r="K174" s="35"/>
      <c r="L174" s="35"/>
      <c r="M174" s="35"/>
      <c r="N174" s="35"/>
      <c r="O174" s="35"/>
      <c r="P174" s="35"/>
      <c r="Q174" s="51"/>
      <c r="R174" s="35"/>
      <c r="S174" s="35"/>
      <c r="T174" s="35"/>
      <c r="U174" s="35"/>
      <c r="V174" s="35"/>
      <c r="W174" s="35"/>
      <c r="X174" s="35"/>
      <c r="Y174" s="35"/>
      <c r="Z174" s="51"/>
      <c r="AA174" s="35" t="s">
        <v>274</v>
      </c>
      <c r="AB174" s="35" t="s">
        <v>274</v>
      </c>
      <c r="AC174" s="35"/>
      <c r="AD174" s="35" t="s">
        <v>274</v>
      </c>
      <c r="AE174" s="35"/>
      <c r="AF174" s="35" t="s">
        <v>274</v>
      </c>
      <c r="AG174" s="35"/>
    </row>
    <row r="175" spans="1:33" ht="51.75" thickBot="1" x14ac:dyDescent="0.3">
      <c r="A175" s="37">
        <v>10.19</v>
      </c>
      <c r="B175" s="39" t="s">
        <v>175</v>
      </c>
      <c r="C175" s="42" t="s">
        <v>482</v>
      </c>
      <c r="D175" s="40">
        <v>811</v>
      </c>
      <c r="E175" s="40"/>
      <c r="F175" s="40">
        <v>16</v>
      </c>
      <c r="G175" s="35"/>
      <c r="H175" s="35"/>
      <c r="I175" s="35"/>
      <c r="J175" s="35"/>
      <c r="K175" s="35"/>
      <c r="L175" s="35"/>
      <c r="M175" s="35"/>
      <c r="N175" s="35"/>
      <c r="O175" s="35"/>
      <c r="P175" s="35"/>
      <c r="Q175" s="51"/>
      <c r="R175" s="35"/>
      <c r="S175" s="35"/>
      <c r="T175" s="35"/>
      <c r="U175" s="35" t="s">
        <v>275</v>
      </c>
      <c r="V175" s="35"/>
      <c r="W175" s="35"/>
      <c r="X175" s="35"/>
      <c r="Y175" s="35"/>
      <c r="Z175" s="51" t="s">
        <v>274</v>
      </c>
      <c r="AA175" s="35"/>
      <c r="AB175" s="35"/>
      <c r="AC175" s="35" t="s">
        <v>274</v>
      </c>
      <c r="AD175" s="35" t="s">
        <v>274</v>
      </c>
      <c r="AE175" s="35"/>
      <c r="AF175" s="35" t="s">
        <v>274</v>
      </c>
      <c r="AG175" s="36">
        <v>200</v>
      </c>
    </row>
    <row r="176" spans="1:33" ht="16.5" thickBot="1" x14ac:dyDescent="0.3">
      <c r="A176" s="37" t="s">
        <v>483</v>
      </c>
      <c r="B176" s="39" t="s">
        <v>175</v>
      </c>
      <c r="C176" s="39" t="s">
        <v>484</v>
      </c>
      <c r="D176" s="40">
        <v>872</v>
      </c>
      <c r="E176" s="40"/>
      <c r="F176" s="40">
        <v>16</v>
      </c>
      <c r="G176" s="35"/>
      <c r="H176" s="35"/>
      <c r="I176" s="35"/>
      <c r="J176" s="35"/>
      <c r="K176" s="35"/>
      <c r="L176" s="35"/>
      <c r="M176" s="35"/>
      <c r="N176" s="35"/>
      <c r="O176" s="35"/>
      <c r="P176" s="35"/>
      <c r="Q176" s="51"/>
      <c r="R176" s="35"/>
      <c r="S176" s="35"/>
      <c r="T176" s="35"/>
      <c r="U176" s="35" t="s">
        <v>275</v>
      </c>
      <c r="V176" s="35"/>
      <c r="W176" s="35"/>
      <c r="X176" s="35"/>
      <c r="Y176" s="35"/>
      <c r="Z176" s="51" t="s">
        <v>274</v>
      </c>
      <c r="AA176" s="35"/>
      <c r="AB176" s="35"/>
      <c r="AC176" s="35"/>
      <c r="AD176" s="35" t="s">
        <v>274</v>
      </c>
      <c r="AE176" s="35"/>
      <c r="AF176" s="35" t="s">
        <v>274</v>
      </c>
      <c r="AG176" s="36">
        <v>200</v>
      </c>
    </row>
    <row r="177" spans="1:33" ht="26.25" thickBot="1" x14ac:dyDescent="0.3">
      <c r="A177" s="37" t="s">
        <v>485</v>
      </c>
      <c r="B177" s="39" t="s">
        <v>175</v>
      </c>
      <c r="C177" s="39" t="s">
        <v>486</v>
      </c>
      <c r="D177" s="40">
        <v>873</v>
      </c>
      <c r="E177" s="40"/>
      <c r="F177" s="40">
        <v>16</v>
      </c>
      <c r="G177" s="35"/>
      <c r="H177" s="35"/>
      <c r="I177" s="35"/>
      <c r="J177" s="35"/>
      <c r="K177" s="35"/>
      <c r="L177" s="35"/>
      <c r="M177" s="35"/>
      <c r="N177" s="35"/>
      <c r="O177" s="35"/>
      <c r="P177" s="35"/>
      <c r="Q177" s="51"/>
      <c r="R177" s="35"/>
      <c r="S177" s="35"/>
      <c r="T177" s="35"/>
      <c r="U177" s="35" t="s">
        <v>275</v>
      </c>
      <c r="V177" s="35"/>
      <c r="W177" s="35"/>
      <c r="X177" s="35"/>
      <c r="Y177" s="35"/>
      <c r="Z177" s="51" t="s">
        <v>274</v>
      </c>
      <c r="AA177" s="35" t="s">
        <v>487</v>
      </c>
      <c r="AB177" s="35" t="s">
        <v>274</v>
      </c>
      <c r="AC177" s="35"/>
      <c r="AD177" s="35" t="s">
        <v>274</v>
      </c>
      <c r="AE177" s="35"/>
      <c r="AF177" s="35" t="s">
        <v>274</v>
      </c>
      <c r="AG177" s="36">
        <v>200</v>
      </c>
    </row>
    <row r="178" spans="1:33" ht="77.25" thickBot="1" x14ac:dyDescent="0.3">
      <c r="A178" s="37" t="s">
        <v>488</v>
      </c>
      <c r="B178" s="39" t="s">
        <v>175</v>
      </c>
      <c r="C178" s="39" t="s">
        <v>489</v>
      </c>
      <c r="D178" s="40">
        <v>792</v>
      </c>
      <c r="E178" s="40"/>
      <c r="F178" s="40">
        <v>16</v>
      </c>
      <c r="G178" s="35"/>
      <c r="H178" s="35"/>
      <c r="I178" s="35"/>
      <c r="J178" s="35"/>
      <c r="K178" s="35"/>
      <c r="L178" s="35"/>
      <c r="M178" s="35"/>
      <c r="N178" s="35"/>
      <c r="O178" s="35"/>
      <c r="P178" s="35"/>
      <c r="Q178" s="51"/>
      <c r="R178" s="35"/>
      <c r="S178" s="35"/>
      <c r="T178" s="35"/>
      <c r="U178" s="35"/>
      <c r="V178" s="35"/>
      <c r="W178" s="35"/>
      <c r="X178" s="35"/>
      <c r="Y178" s="35"/>
      <c r="Z178" s="51"/>
      <c r="AA178" s="35" t="s">
        <v>274</v>
      </c>
      <c r="AB178" s="35"/>
      <c r="AC178" s="35"/>
      <c r="AD178" s="35" t="s">
        <v>274</v>
      </c>
      <c r="AE178" s="35"/>
      <c r="AF178" s="35" t="s">
        <v>274</v>
      </c>
      <c r="AG178" s="36">
        <v>0</v>
      </c>
    </row>
    <row r="179" spans="1:33" ht="26.25" thickBot="1" x14ac:dyDescent="0.3">
      <c r="A179" s="37" t="s">
        <v>490</v>
      </c>
      <c r="B179" s="39" t="s">
        <v>175</v>
      </c>
      <c r="C179" s="39" t="s">
        <v>491</v>
      </c>
      <c r="D179" s="40">
        <v>620</v>
      </c>
      <c r="E179" s="40"/>
      <c r="F179" s="40"/>
      <c r="G179" s="35"/>
      <c r="H179" s="35"/>
      <c r="I179" s="35"/>
      <c r="J179" s="35"/>
      <c r="K179" s="35"/>
      <c r="L179" s="35"/>
      <c r="M179" s="35"/>
      <c r="N179" s="35"/>
      <c r="O179" s="35"/>
      <c r="P179" s="35"/>
      <c r="Q179" s="51"/>
      <c r="R179" s="35"/>
      <c r="S179" s="35"/>
      <c r="T179" s="35"/>
      <c r="U179" s="35"/>
      <c r="V179" s="35"/>
      <c r="W179" s="35"/>
      <c r="X179" s="35"/>
      <c r="Y179" s="35"/>
      <c r="Z179" s="51"/>
      <c r="AA179" s="35" t="s">
        <v>274</v>
      </c>
      <c r="AB179" s="35"/>
      <c r="AC179" s="35"/>
      <c r="AD179" s="35" t="s">
        <v>274</v>
      </c>
      <c r="AE179" s="35"/>
      <c r="AF179" s="35" t="s">
        <v>274</v>
      </c>
      <c r="AG179" s="36">
        <v>0</v>
      </c>
    </row>
  </sheetData>
  <autoFilter ref="A2:AG179"/>
  <mergeCells count="45">
    <mergeCell ref="B149:AG149"/>
    <mergeCell ref="B155:AG155"/>
    <mergeCell ref="B37:AG37"/>
    <mergeCell ref="B41:AG41"/>
    <mergeCell ref="B53:AG53"/>
    <mergeCell ref="B88:AG88"/>
    <mergeCell ref="B121:AG121"/>
    <mergeCell ref="B80:AG80"/>
    <mergeCell ref="K2:K3"/>
    <mergeCell ref="B124:AG124"/>
    <mergeCell ref="X2:X3"/>
    <mergeCell ref="Q2:Q3"/>
    <mergeCell ref="B4:D4"/>
    <mergeCell ref="R2:R3"/>
    <mergeCell ref="B36:AG36"/>
    <mergeCell ref="M2:M3"/>
    <mergeCell ref="N2:N3"/>
    <mergeCell ref="O2:O3"/>
    <mergeCell ref="AB2:AB3"/>
    <mergeCell ref="AC2:AC3"/>
    <mergeCell ref="AD2:AD3"/>
    <mergeCell ref="AE2:AE3"/>
    <mergeCell ref="AF2:AF3"/>
    <mergeCell ref="AG2:AG3"/>
    <mergeCell ref="V2:V3"/>
    <mergeCell ref="W2:W3"/>
    <mergeCell ref="Y2:Y3"/>
    <mergeCell ref="Z2:Z3"/>
    <mergeCell ref="AA2:AA3"/>
    <mergeCell ref="B1:C1"/>
    <mergeCell ref="G1:P1"/>
    <mergeCell ref="Q1:Z1"/>
    <mergeCell ref="AA1:AF1"/>
    <mergeCell ref="B2:B3"/>
    <mergeCell ref="C2:C3"/>
    <mergeCell ref="D2:D3"/>
    <mergeCell ref="G2:G3"/>
    <mergeCell ref="H2:H3"/>
    <mergeCell ref="I2:I3"/>
    <mergeCell ref="S2:S3"/>
    <mergeCell ref="T2:T3"/>
    <mergeCell ref="P2:P3"/>
    <mergeCell ref="U2:U3"/>
    <mergeCell ref="J2:J3"/>
    <mergeCell ref="L2:L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F21" sqref="F21"/>
    </sheetView>
  </sheetViews>
  <sheetFormatPr defaultRowHeight="15" x14ac:dyDescent="0.25"/>
  <cols>
    <col min="1" max="1" width="9.42578125" customWidth="1"/>
    <col min="2" max="2" width="61.85546875" bestFit="1" customWidth="1"/>
  </cols>
  <sheetData>
    <row r="1" spans="1:2" ht="23.25" thickBot="1" x14ac:dyDescent="0.3">
      <c r="A1" s="45" t="s">
        <v>524</v>
      </c>
    </row>
    <row r="2" spans="1:2" ht="19.5" thickBot="1" x14ac:dyDescent="0.3">
      <c r="A2" s="46" t="s">
        <v>525</v>
      </c>
      <c r="B2" s="47" t="s">
        <v>526</v>
      </c>
    </row>
    <row r="3" spans="1:2" ht="19.5" thickBot="1" x14ac:dyDescent="0.3">
      <c r="A3" s="48">
        <v>1</v>
      </c>
      <c r="B3" s="49" t="s">
        <v>527</v>
      </c>
    </row>
    <row r="4" spans="1:2" ht="19.5" thickBot="1" x14ac:dyDescent="0.3">
      <c r="A4" s="48">
        <v>2</v>
      </c>
      <c r="B4" s="49" t="s">
        <v>528</v>
      </c>
    </row>
    <row r="5" spans="1:2" ht="19.5" thickBot="1" x14ac:dyDescent="0.3">
      <c r="A5" s="48">
        <v>3</v>
      </c>
      <c r="B5" s="49" t="s">
        <v>529</v>
      </c>
    </row>
    <row r="6" spans="1:2" ht="19.5" thickBot="1" x14ac:dyDescent="0.3">
      <c r="A6" s="48">
        <v>4</v>
      </c>
      <c r="B6" s="49" t="s">
        <v>530</v>
      </c>
    </row>
    <row r="7" spans="1:2" ht="19.5" thickBot="1" x14ac:dyDescent="0.3">
      <c r="A7" s="48">
        <v>5</v>
      </c>
      <c r="B7" s="49" t="s">
        <v>531</v>
      </c>
    </row>
    <row r="8" spans="1:2" ht="19.5" thickBot="1" x14ac:dyDescent="0.3">
      <c r="A8" s="48">
        <v>6</v>
      </c>
      <c r="B8" s="49" t="s">
        <v>532</v>
      </c>
    </row>
    <row r="9" spans="1:2" ht="19.5" thickBot="1" x14ac:dyDescent="0.3">
      <c r="A9" s="48">
        <v>7</v>
      </c>
      <c r="B9" s="49" t="s">
        <v>533</v>
      </c>
    </row>
    <row r="10" spans="1:2" ht="19.5" thickBot="1" x14ac:dyDescent="0.3">
      <c r="A10" s="48">
        <v>8</v>
      </c>
      <c r="B10" s="49" t="s">
        <v>534</v>
      </c>
    </row>
    <row r="11" spans="1:2" ht="19.5" thickBot="1" x14ac:dyDescent="0.3">
      <c r="A11" s="48">
        <v>9</v>
      </c>
      <c r="B11" s="49" t="s">
        <v>535</v>
      </c>
    </row>
    <row r="12" spans="1:2" ht="19.5" thickBot="1" x14ac:dyDescent="0.3">
      <c r="A12" s="48">
        <v>10</v>
      </c>
      <c r="B12" s="49" t="s">
        <v>536</v>
      </c>
    </row>
    <row r="13" spans="1:2" ht="19.5" thickBot="1" x14ac:dyDescent="0.3">
      <c r="A13" s="48">
        <v>11</v>
      </c>
      <c r="B13" s="49" t="s">
        <v>537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F21" sqref="F21"/>
    </sheetView>
  </sheetViews>
  <sheetFormatPr defaultRowHeight="15" x14ac:dyDescent="0.25"/>
  <cols>
    <col min="1" max="1" width="12.140625" customWidth="1"/>
    <col min="2" max="2" width="25.5703125" bestFit="1" customWidth="1"/>
  </cols>
  <sheetData>
    <row r="1" spans="1:2" ht="21" thickBot="1" x14ac:dyDescent="0.3">
      <c r="A1" s="45" t="s">
        <v>538</v>
      </c>
    </row>
    <row r="2" spans="1:2" ht="19.5" thickBot="1" x14ac:dyDescent="0.3">
      <c r="A2" s="46" t="s">
        <v>525</v>
      </c>
      <c r="B2" s="47" t="s">
        <v>526</v>
      </c>
    </row>
    <row r="3" spans="1:2" ht="19.5" thickBot="1" x14ac:dyDescent="0.3">
      <c r="A3" s="48">
        <v>1</v>
      </c>
      <c r="B3" s="49" t="s">
        <v>539</v>
      </c>
    </row>
    <row r="4" spans="1:2" ht="19.5" thickBot="1" x14ac:dyDescent="0.3">
      <c r="A4" s="48">
        <v>2</v>
      </c>
      <c r="B4" s="49" t="s">
        <v>540</v>
      </c>
    </row>
    <row r="5" spans="1:2" ht="19.5" thickBot="1" x14ac:dyDescent="0.3">
      <c r="A5" s="48">
        <v>3</v>
      </c>
      <c r="B5" s="49" t="s">
        <v>541</v>
      </c>
    </row>
    <row r="6" spans="1:2" ht="19.5" thickBot="1" x14ac:dyDescent="0.3">
      <c r="A6" s="48">
        <v>4</v>
      </c>
      <c r="B6" s="49" t="s">
        <v>542</v>
      </c>
    </row>
    <row r="7" spans="1:2" ht="19.5" thickBot="1" x14ac:dyDescent="0.3">
      <c r="A7" s="48">
        <v>5</v>
      </c>
      <c r="B7" s="49" t="s">
        <v>543</v>
      </c>
    </row>
    <row r="8" spans="1:2" ht="19.5" thickBot="1" x14ac:dyDescent="0.3">
      <c r="A8" s="48">
        <v>6</v>
      </c>
      <c r="B8" s="49" t="s">
        <v>544</v>
      </c>
    </row>
    <row r="9" spans="1:2" ht="19.5" thickBot="1" x14ac:dyDescent="0.3">
      <c r="A9" s="48">
        <v>7</v>
      </c>
      <c r="B9" s="49" t="s">
        <v>545</v>
      </c>
    </row>
    <row r="10" spans="1:2" ht="19.5" thickBot="1" x14ac:dyDescent="0.3">
      <c r="A10" s="48">
        <v>8</v>
      </c>
      <c r="B10" s="49" t="s">
        <v>546</v>
      </c>
    </row>
    <row r="11" spans="1:2" ht="19.5" thickBot="1" x14ac:dyDescent="0.3">
      <c r="A11" s="48">
        <v>9</v>
      </c>
      <c r="B11" s="49" t="s">
        <v>547</v>
      </c>
    </row>
    <row r="12" spans="1:2" ht="19.5" thickBot="1" x14ac:dyDescent="0.3">
      <c r="A12" s="48">
        <v>10</v>
      </c>
      <c r="B12" s="49" t="s">
        <v>548</v>
      </c>
    </row>
    <row r="13" spans="1:2" ht="19.5" thickBot="1" x14ac:dyDescent="0.3">
      <c r="A13" s="48">
        <v>11</v>
      </c>
      <c r="B13" s="49" t="s">
        <v>549</v>
      </c>
    </row>
    <row r="14" spans="1:2" ht="19.5" thickBot="1" x14ac:dyDescent="0.3">
      <c r="A14" s="48">
        <v>12</v>
      </c>
      <c r="B14" s="49" t="s">
        <v>550</v>
      </c>
    </row>
    <row r="15" spans="1:2" ht="19.5" thickBot="1" x14ac:dyDescent="0.3">
      <c r="A15" s="48">
        <v>13</v>
      </c>
      <c r="B15" s="49" t="s">
        <v>551</v>
      </c>
    </row>
    <row r="16" spans="1:2" ht="19.5" thickBot="1" x14ac:dyDescent="0.3">
      <c r="A16" s="48">
        <v>14</v>
      </c>
      <c r="B16" s="49" t="s">
        <v>552</v>
      </c>
    </row>
    <row r="17" spans="1:2" ht="19.5" thickBot="1" x14ac:dyDescent="0.3">
      <c r="A17" s="48">
        <v>15</v>
      </c>
      <c r="B17" s="49" t="s">
        <v>553</v>
      </c>
    </row>
    <row r="18" spans="1:2" ht="19.5" thickBot="1" x14ac:dyDescent="0.3">
      <c r="A18" s="48">
        <v>16</v>
      </c>
      <c r="B18" s="49" t="s">
        <v>554</v>
      </c>
    </row>
    <row r="19" spans="1:2" ht="19.5" thickBot="1" x14ac:dyDescent="0.3">
      <c r="A19" s="48">
        <v>17</v>
      </c>
      <c r="B19" s="49" t="s">
        <v>555</v>
      </c>
    </row>
    <row r="20" spans="1:2" ht="19.5" thickBot="1" x14ac:dyDescent="0.3">
      <c r="A20" s="48">
        <v>18</v>
      </c>
      <c r="B20" s="49" t="s">
        <v>556</v>
      </c>
    </row>
    <row r="21" spans="1:2" ht="19.5" thickBot="1" x14ac:dyDescent="0.3">
      <c r="A21" s="48">
        <v>19</v>
      </c>
      <c r="B21" s="49" t="s">
        <v>557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F21" sqref="F21"/>
    </sheetView>
  </sheetViews>
  <sheetFormatPr defaultRowHeight="15" x14ac:dyDescent="0.25"/>
  <cols>
    <col min="1" max="1" width="11.28515625" customWidth="1"/>
    <col min="2" max="2" width="50.42578125" bestFit="1" customWidth="1"/>
  </cols>
  <sheetData>
    <row r="1" spans="1:2" ht="23.25" thickBot="1" x14ac:dyDescent="0.3">
      <c r="A1" s="45" t="s">
        <v>558</v>
      </c>
    </row>
    <row r="2" spans="1:2" ht="19.5" thickBot="1" x14ac:dyDescent="0.3">
      <c r="A2" s="46" t="s">
        <v>525</v>
      </c>
      <c r="B2" s="47" t="s">
        <v>526</v>
      </c>
    </row>
    <row r="3" spans="1:2" ht="19.5" thickBot="1" x14ac:dyDescent="0.3">
      <c r="A3" s="48">
        <v>1</v>
      </c>
      <c r="B3" s="49" t="s">
        <v>559</v>
      </c>
    </row>
    <row r="4" spans="1:2" ht="19.5" thickBot="1" x14ac:dyDescent="0.3">
      <c r="A4" s="48">
        <v>2</v>
      </c>
      <c r="B4" s="49" t="s">
        <v>560</v>
      </c>
    </row>
    <row r="5" spans="1:2" ht="19.5" thickBot="1" x14ac:dyDescent="0.3">
      <c r="A5" s="48">
        <v>3</v>
      </c>
      <c r="B5" s="49" t="s">
        <v>561</v>
      </c>
    </row>
    <row r="6" spans="1:2" ht="19.5" thickBot="1" x14ac:dyDescent="0.3">
      <c r="A6" s="48">
        <v>4</v>
      </c>
      <c r="B6" s="49" t="s">
        <v>562</v>
      </c>
    </row>
    <row r="7" spans="1:2" ht="19.5" thickBot="1" x14ac:dyDescent="0.3">
      <c r="A7" s="48">
        <v>5</v>
      </c>
      <c r="B7" s="49" t="s">
        <v>563</v>
      </c>
    </row>
    <row r="8" spans="1:2" ht="19.5" thickBot="1" x14ac:dyDescent="0.3">
      <c r="A8" s="48">
        <v>6</v>
      </c>
      <c r="B8" s="49" t="s">
        <v>564</v>
      </c>
    </row>
    <row r="9" spans="1:2" ht="19.5" thickBot="1" x14ac:dyDescent="0.3">
      <c r="A9" s="48">
        <v>7</v>
      </c>
      <c r="B9" s="49" t="s">
        <v>565</v>
      </c>
    </row>
    <row r="10" spans="1:2" ht="19.5" thickBot="1" x14ac:dyDescent="0.3">
      <c r="A10" s="48">
        <v>8</v>
      </c>
      <c r="B10" s="49" t="s">
        <v>566</v>
      </c>
    </row>
    <row r="11" spans="1:2" ht="19.5" thickBot="1" x14ac:dyDescent="0.3">
      <c r="A11" s="48">
        <v>9</v>
      </c>
      <c r="B11" s="49" t="s">
        <v>567</v>
      </c>
    </row>
    <row r="12" spans="1:2" ht="19.5" thickBot="1" x14ac:dyDescent="0.3">
      <c r="A12" s="48">
        <v>10</v>
      </c>
      <c r="B12" s="49" t="s">
        <v>568</v>
      </c>
    </row>
    <row r="13" spans="1:2" ht="19.5" thickBot="1" x14ac:dyDescent="0.3">
      <c r="A13" s="48">
        <v>11</v>
      </c>
      <c r="B13" s="49" t="s">
        <v>569</v>
      </c>
    </row>
    <row r="14" spans="1:2" ht="19.5" thickBot="1" x14ac:dyDescent="0.3">
      <c r="A14" s="48">
        <v>12</v>
      </c>
      <c r="B14" s="49" t="s">
        <v>570</v>
      </c>
    </row>
    <row r="15" spans="1:2" ht="19.5" thickBot="1" x14ac:dyDescent="0.3">
      <c r="A15" s="48">
        <v>13</v>
      </c>
      <c r="B15" s="49" t="s">
        <v>571</v>
      </c>
    </row>
    <row r="16" spans="1:2" ht="19.5" thickBot="1" x14ac:dyDescent="0.3">
      <c r="A16" s="48">
        <v>14</v>
      </c>
      <c r="B16" s="49" t="s">
        <v>572</v>
      </c>
    </row>
    <row r="17" spans="1:2" ht="19.5" thickBot="1" x14ac:dyDescent="0.3">
      <c r="A17" s="48">
        <v>15</v>
      </c>
      <c r="B17" s="49" t="s">
        <v>573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10"/>
  <sheetViews>
    <sheetView zoomScaleNormal="100" workbookViewId="0">
      <pane xSplit="7" ySplit="8" topLeftCell="H9" activePane="bottomRight" state="frozen"/>
      <selection activeCell="K20" sqref="K20"/>
      <selection pane="topRight" activeCell="K20" sqref="K20"/>
      <selection pane="bottomLeft" activeCell="K20" sqref="K20"/>
      <selection pane="bottomRight" activeCell="E5" sqref="E5"/>
    </sheetView>
  </sheetViews>
  <sheetFormatPr defaultColWidth="9.140625" defaultRowHeight="15" x14ac:dyDescent="0.25"/>
  <cols>
    <col min="1" max="1" width="20.7109375" style="57" hidden="1" customWidth="1"/>
    <col min="2" max="2" width="21.140625" style="57" hidden="1" customWidth="1"/>
    <col min="3" max="3" width="22.42578125" style="57" hidden="1" customWidth="1"/>
    <col min="4" max="4" width="18.42578125" style="57" hidden="1" customWidth="1"/>
    <col min="5" max="5" width="39.42578125" style="61" customWidth="1"/>
    <col min="6" max="6" width="9.28515625" style="57" customWidth="1"/>
    <col min="7" max="7" width="24" style="57" hidden="1" customWidth="1"/>
    <col min="8" max="8" width="30.5703125" style="57" customWidth="1"/>
    <col min="9" max="9" width="19.7109375" style="57" customWidth="1"/>
    <col min="10" max="10" width="19" style="57" customWidth="1"/>
    <col min="11" max="11" width="17" style="57" customWidth="1"/>
    <col min="12" max="12" width="19.28515625" style="57" customWidth="1"/>
    <col min="13" max="13" width="17.140625" style="57" customWidth="1"/>
    <col min="14" max="16384" width="9.140625" style="57"/>
  </cols>
  <sheetData>
    <row r="1" spans="1:12" x14ac:dyDescent="0.25">
      <c r="E1" s="58" t="s">
        <v>755</v>
      </c>
    </row>
    <row r="2" spans="1:12" ht="20.25" x14ac:dyDescent="0.25">
      <c r="E2" s="120" t="s">
        <v>754</v>
      </c>
      <c r="F2" s="120"/>
      <c r="G2" s="120"/>
      <c r="H2" s="120"/>
      <c r="I2" s="120"/>
      <c r="J2" s="120"/>
      <c r="K2" s="120"/>
      <c r="L2" s="120"/>
    </row>
    <row r="3" spans="1:12" ht="30" customHeight="1" x14ac:dyDescent="0.3">
      <c r="E3" s="123" t="s">
        <v>756</v>
      </c>
      <c r="F3" s="123"/>
      <c r="G3" s="123"/>
      <c r="H3" s="123"/>
      <c r="I3" s="123"/>
      <c r="J3" s="123"/>
      <c r="K3" s="123"/>
      <c r="L3" s="123"/>
    </row>
    <row r="4" spans="1:12" ht="30" customHeight="1" x14ac:dyDescent="0.3">
      <c r="E4" s="59"/>
      <c r="F4" s="59"/>
      <c r="G4" s="59"/>
      <c r="H4" s="59"/>
      <c r="I4" s="59"/>
      <c r="J4" s="59"/>
      <c r="K4" s="59"/>
      <c r="L4" s="59"/>
    </row>
    <row r="5" spans="1:12" ht="30" customHeight="1" x14ac:dyDescent="0.3">
      <c r="E5" s="60" t="s">
        <v>757</v>
      </c>
      <c r="F5" s="59"/>
      <c r="G5" s="59"/>
      <c r="H5" s="59"/>
      <c r="I5" s="59"/>
      <c r="J5" s="59"/>
      <c r="K5" s="59"/>
      <c r="L5" s="59"/>
    </row>
    <row r="6" spans="1:12" ht="18" x14ac:dyDescent="0.35">
      <c r="G6" s="61"/>
      <c r="H6" s="62"/>
    </row>
    <row r="7" spans="1:12" ht="42" customHeight="1" x14ac:dyDescent="0.25">
      <c r="A7" s="121" t="s">
        <v>683</v>
      </c>
      <c r="B7" s="121" t="s">
        <v>496</v>
      </c>
      <c r="C7" s="121" t="s">
        <v>86</v>
      </c>
      <c r="D7" s="121" t="s">
        <v>218</v>
      </c>
      <c r="E7" s="124" t="s">
        <v>722</v>
      </c>
      <c r="F7" s="125" t="s">
        <v>494</v>
      </c>
      <c r="G7" s="125" t="s">
        <v>219</v>
      </c>
      <c r="H7" s="124" t="s">
        <v>776</v>
      </c>
      <c r="I7" s="124" t="s">
        <v>705</v>
      </c>
      <c r="J7" s="124"/>
      <c r="K7" s="124"/>
      <c r="L7" s="124" t="s">
        <v>721</v>
      </c>
    </row>
    <row r="8" spans="1:12" s="61" customFormat="1" ht="63" customHeight="1" x14ac:dyDescent="0.25">
      <c r="A8" s="122"/>
      <c r="B8" s="122"/>
      <c r="C8" s="122"/>
      <c r="D8" s="122"/>
      <c r="E8" s="124"/>
      <c r="F8" s="126"/>
      <c r="G8" s="126"/>
      <c r="H8" s="124"/>
      <c r="I8" s="63" t="s">
        <v>720</v>
      </c>
      <c r="J8" s="63" t="s">
        <v>719</v>
      </c>
      <c r="K8" s="63" t="s">
        <v>718</v>
      </c>
      <c r="L8" s="124"/>
    </row>
    <row r="9" spans="1:12" x14ac:dyDescent="0.25">
      <c r="A9" s="57" t="s">
        <v>684</v>
      </c>
      <c r="B9" s="57" t="str">
        <f t="shared" ref="B9:B72" si="0">CONCATENATE(C9," ",G9)</f>
        <v>Dažādošanas prasību izpildei Auzas</v>
      </c>
      <c r="C9" s="57" t="s">
        <v>576</v>
      </c>
      <c r="D9" s="57" t="s">
        <v>133</v>
      </c>
      <c r="E9" s="64" t="s">
        <v>1</v>
      </c>
      <c r="F9" s="65">
        <v>140</v>
      </c>
      <c r="G9" s="57" t="s">
        <v>1</v>
      </c>
      <c r="H9" s="73"/>
      <c r="I9" s="74"/>
      <c r="J9" s="74"/>
      <c r="K9" s="74"/>
    </row>
    <row r="10" spans="1:12" x14ac:dyDescent="0.25">
      <c r="A10" s="57" t="s">
        <v>684</v>
      </c>
      <c r="B10" s="57" t="str">
        <f t="shared" si="0"/>
        <v>Dažādošanas prasību izpildei Auzas</v>
      </c>
      <c r="C10" s="57" t="s">
        <v>576</v>
      </c>
      <c r="D10" s="57" t="s">
        <v>133</v>
      </c>
      <c r="E10" s="66" t="s">
        <v>134</v>
      </c>
      <c r="F10" s="67">
        <v>141</v>
      </c>
      <c r="G10" s="57" t="s">
        <v>1</v>
      </c>
      <c r="H10" s="73"/>
      <c r="I10" s="74"/>
      <c r="J10" s="74"/>
      <c r="K10" s="74"/>
    </row>
    <row r="11" spans="1:12" x14ac:dyDescent="0.25">
      <c r="A11" s="57" t="s">
        <v>684</v>
      </c>
      <c r="B11" s="57" t="str">
        <f t="shared" si="0"/>
        <v>Dažādošanas prasību izpildei Kvieši, vasaras</v>
      </c>
      <c r="C11" s="57" t="s">
        <v>576</v>
      </c>
      <c r="D11" s="57" t="s">
        <v>133</v>
      </c>
      <c r="E11" s="66" t="s">
        <v>2</v>
      </c>
      <c r="F11" s="67">
        <v>111</v>
      </c>
      <c r="G11" s="57" t="s">
        <v>2</v>
      </c>
      <c r="H11" s="73"/>
      <c r="I11" s="74"/>
      <c r="J11" s="74"/>
      <c r="K11" s="74"/>
    </row>
    <row r="12" spans="1:12" ht="30" x14ac:dyDescent="0.25">
      <c r="A12" s="57" t="s">
        <v>684</v>
      </c>
      <c r="B12" s="57" t="str">
        <f t="shared" si="0"/>
        <v>Dažādošanas prasību izpildei Kvieši, vasaras</v>
      </c>
      <c r="C12" s="57" t="s">
        <v>576</v>
      </c>
      <c r="D12" s="57" t="s">
        <v>133</v>
      </c>
      <c r="E12" s="66" t="s">
        <v>135</v>
      </c>
      <c r="F12" s="67">
        <v>113</v>
      </c>
      <c r="G12" s="57" t="s">
        <v>2</v>
      </c>
      <c r="H12" s="73"/>
      <c r="I12" s="74"/>
      <c r="J12" s="74"/>
      <c r="K12" s="74"/>
    </row>
    <row r="13" spans="1:12" x14ac:dyDescent="0.25">
      <c r="A13" s="57" t="s">
        <v>684</v>
      </c>
      <c r="B13" s="57" t="str">
        <f t="shared" si="0"/>
        <v>Dažādošanas prasību izpildei Kvieši, ziemas</v>
      </c>
      <c r="C13" s="57" t="s">
        <v>576</v>
      </c>
      <c r="D13" s="57" t="s">
        <v>133</v>
      </c>
      <c r="E13" s="66" t="s">
        <v>3</v>
      </c>
      <c r="F13" s="67">
        <v>112</v>
      </c>
      <c r="G13" s="57" t="s">
        <v>3</v>
      </c>
      <c r="H13" s="73"/>
      <c r="I13" s="74"/>
      <c r="J13" s="74"/>
      <c r="K13" s="74"/>
    </row>
    <row r="14" spans="1:12" ht="30" x14ac:dyDescent="0.25">
      <c r="A14" s="57" t="s">
        <v>684</v>
      </c>
      <c r="B14" s="57" t="str">
        <f t="shared" si="0"/>
        <v>Dažādošanas prasību izpildei Kvieši, ziemas</v>
      </c>
      <c r="C14" s="57" t="s">
        <v>576</v>
      </c>
      <c r="D14" s="57" t="s">
        <v>133</v>
      </c>
      <c r="E14" s="66" t="s">
        <v>233</v>
      </c>
      <c r="F14" s="67">
        <v>117</v>
      </c>
      <c r="G14" s="57" t="s">
        <v>3</v>
      </c>
      <c r="H14" s="73"/>
      <c r="I14" s="74"/>
      <c r="J14" s="74"/>
      <c r="K14" s="74"/>
    </row>
    <row r="15" spans="1:12" x14ac:dyDescent="0.25">
      <c r="A15" s="57" t="s">
        <v>684</v>
      </c>
      <c r="B15" s="57" t="str">
        <f t="shared" si="0"/>
        <v>Dažādošanas prasību izpildei Speltas kvieši, vasaras</v>
      </c>
      <c r="C15" s="57" t="s">
        <v>576</v>
      </c>
      <c r="D15" s="57" t="s">
        <v>133</v>
      </c>
      <c r="E15" s="66" t="s">
        <v>4</v>
      </c>
      <c r="F15" s="67">
        <v>115</v>
      </c>
      <c r="G15" s="57" t="s">
        <v>4</v>
      </c>
      <c r="H15" s="73"/>
      <c r="I15" s="74"/>
      <c r="J15" s="74"/>
      <c r="K15" s="74"/>
      <c r="L15" s="72"/>
    </row>
    <row r="16" spans="1:12" ht="30" x14ac:dyDescent="0.25">
      <c r="A16" s="57" t="s">
        <v>684</v>
      </c>
      <c r="B16" s="57" t="str">
        <f t="shared" si="0"/>
        <v>Dažādošanas prasību izpildei Speltas kvieši, vasaras</v>
      </c>
      <c r="C16" s="57" t="s">
        <v>576</v>
      </c>
      <c r="D16" s="57" t="s">
        <v>133</v>
      </c>
      <c r="E16" s="66" t="s">
        <v>234</v>
      </c>
      <c r="F16" s="67">
        <v>118</v>
      </c>
      <c r="G16" s="57" t="s">
        <v>4</v>
      </c>
      <c r="H16" s="73"/>
      <c r="I16" s="74"/>
      <c r="J16" s="74"/>
      <c r="K16" s="74"/>
    </row>
    <row r="17" spans="1:11" x14ac:dyDescent="0.25">
      <c r="A17" s="57" t="s">
        <v>684</v>
      </c>
      <c r="B17" s="57" t="str">
        <f t="shared" si="0"/>
        <v>Dažādošanas prasību izpildei Speltas kvieši, ziemas</v>
      </c>
      <c r="C17" s="57" t="s">
        <v>576</v>
      </c>
      <c r="D17" s="57" t="s">
        <v>133</v>
      </c>
      <c r="E17" s="66" t="s">
        <v>5</v>
      </c>
      <c r="F17" s="67">
        <v>116</v>
      </c>
      <c r="G17" s="57" t="s">
        <v>5</v>
      </c>
      <c r="H17" s="73"/>
      <c r="I17" s="74"/>
      <c r="J17" s="74"/>
      <c r="K17" s="74"/>
    </row>
    <row r="18" spans="1:11" ht="30" x14ac:dyDescent="0.25">
      <c r="A18" s="57" t="s">
        <v>684</v>
      </c>
      <c r="B18" s="57" t="str">
        <f t="shared" si="0"/>
        <v>Dažādošanas prasību izpildei Speltas kvieši, ziemas</v>
      </c>
      <c r="C18" s="57" t="s">
        <v>576</v>
      </c>
      <c r="D18" s="57" t="s">
        <v>133</v>
      </c>
      <c r="E18" s="66" t="s">
        <v>235</v>
      </c>
      <c r="F18" s="67">
        <v>119</v>
      </c>
      <c r="G18" s="57" t="s">
        <v>5</v>
      </c>
      <c r="H18" s="73"/>
      <c r="I18" s="74"/>
      <c r="J18" s="74"/>
      <c r="K18" s="74"/>
    </row>
    <row r="19" spans="1:11" x14ac:dyDescent="0.25">
      <c r="A19" s="57" t="s">
        <v>684</v>
      </c>
      <c r="B19" s="57" t="str">
        <f t="shared" si="0"/>
        <v>Dažādošanas prasību izpildei Mieži, vasaras</v>
      </c>
      <c r="C19" s="57" t="s">
        <v>576</v>
      </c>
      <c r="D19" s="57" t="s">
        <v>133</v>
      </c>
      <c r="E19" s="66" t="s">
        <v>6</v>
      </c>
      <c r="F19" s="67">
        <v>131</v>
      </c>
      <c r="G19" s="57" t="s">
        <v>6</v>
      </c>
      <c r="H19" s="73"/>
      <c r="I19" s="74"/>
      <c r="J19" s="74"/>
      <c r="K19" s="74"/>
    </row>
    <row r="20" spans="1:11" ht="30" x14ac:dyDescent="0.25">
      <c r="A20" s="57" t="s">
        <v>684</v>
      </c>
      <c r="B20" s="57" t="str">
        <f t="shared" si="0"/>
        <v>Dažādošanas prasību izpildei Mieži, vasaras</v>
      </c>
      <c r="C20" s="57" t="s">
        <v>576</v>
      </c>
      <c r="D20" s="57" t="s">
        <v>133</v>
      </c>
      <c r="E20" s="66" t="s">
        <v>136</v>
      </c>
      <c r="F20" s="67">
        <v>133</v>
      </c>
      <c r="G20" s="57" t="s">
        <v>6</v>
      </c>
      <c r="H20" s="73"/>
      <c r="I20" s="74"/>
      <c r="J20" s="74"/>
      <c r="K20" s="74"/>
    </row>
    <row r="21" spans="1:11" x14ac:dyDescent="0.25">
      <c r="A21" s="57" t="s">
        <v>684</v>
      </c>
      <c r="B21" s="57" t="str">
        <f t="shared" si="0"/>
        <v>Dažādošanas prasību izpildei Mieži, ziemas</v>
      </c>
      <c r="C21" s="57" t="s">
        <v>576</v>
      </c>
      <c r="D21" s="57" t="s">
        <v>133</v>
      </c>
      <c r="E21" s="66" t="s">
        <v>7</v>
      </c>
      <c r="F21" s="67">
        <v>132</v>
      </c>
      <c r="G21" s="57" t="s">
        <v>7</v>
      </c>
      <c r="H21" s="73"/>
      <c r="I21" s="74"/>
      <c r="J21" s="74"/>
      <c r="K21" s="74"/>
    </row>
    <row r="22" spans="1:11" ht="30" x14ac:dyDescent="0.25">
      <c r="A22" s="57" t="s">
        <v>684</v>
      </c>
      <c r="B22" s="57" t="str">
        <f t="shared" si="0"/>
        <v>Dažādošanas prasību izpildei Mieži, ziemas</v>
      </c>
      <c r="C22" s="57" t="s">
        <v>576</v>
      </c>
      <c r="D22" s="57" t="s">
        <v>133</v>
      </c>
      <c r="E22" s="66" t="s">
        <v>288</v>
      </c>
      <c r="F22" s="67">
        <v>135</v>
      </c>
      <c r="G22" s="57" t="s">
        <v>7</v>
      </c>
      <c r="H22" s="73"/>
      <c r="I22" s="74"/>
      <c r="J22" s="74"/>
      <c r="K22" s="74"/>
    </row>
    <row r="23" spans="1:11" x14ac:dyDescent="0.25">
      <c r="A23" s="57" t="s">
        <v>684</v>
      </c>
      <c r="B23" s="57" t="str">
        <f t="shared" si="0"/>
        <v>Dažādošanas prasību izpildei Rudzi</v>
      </c>
      <c r="C23" s="57" t="s">
        <v>576</v>
      </c>
      <c r="D23" s="57" t="s">
        <v>133</v>
      </c>
      <c r="E23" s="66" t="s">
        <v>8</v>
      </c>
      <c r="F23" s="67">
        <v>121</v>
      </c>
      <c r="G23" s="57" t="s">
        <v>8</v>
      </c>
      <c r="H23" s="73"/>
      <c r="I23" s="74"/>
      <c r="J23" s="74"/>
      <c r="K23" s="74"/>
    </row>
    <row r="24" spans="1:11" ht="30" x14ac:dyDescent="0.25">
      <c r="A24" s="57" t="s">
        <v>684</v>
      </c>
      <c r="B24" s="57" t="str">
        <f t="shared" si="0"/>
        <v>Dažādošanas prasību izpildei Rudzi</v>
      </c>
      <c r="C24" s="57" t="s">
        <v>576</v>
      </c>
      <c r="D24" s="57" t="s">
        <v>133</v>
      </c>
      <c r="E24" s="66" t="s">
        <v>290</v>
      </c>
      <c r="F24" s="67">
        <v>125</v>
      </c>
      <c r="G24" s="57" t="s">
        <v>8</v>
      </c>
      <c r="H24" s="73"/>
      <c r="I24" s="74"/>
      <c r="J24" s="74"/>
      <c r="K24" s="74"/>
    </row>
    <row r="25" spans="1:11" x14ac:dyDescent="0.25">
      <c r="A25" s="57" t="s">
        <v>684</v>
      </c>
      <c r="B25" s="57" t="str">
        <f t="shared" si="0"/>
        <v>Dažādošanas prasību izpildei Rudzi</v>
      </c>
      <c r="C25" s="57" t="s">
        <v>576</v>
      </c>
      <c r="D25" s="57" t="s">
        <v>133</v>
      </c>
      <c r="E25" s="66" t="s">
        <v>137</v>
      </c>
      <c r="F25" s="67">
        <v>122</v>
      </c>
      <c r="G25" s="57" t="s">
        <v>8</v>
      </c>
      <c r="H25" s="73"/>
      <c r="I25" s="74"/>
      <c r="J25" s="74"/>
      <c r="K25" s="74"/>
    </row>
    <row r="26" spans="1:11" ht="30" x14ac:dyDescent="0.25">
      <c r="A26" s="57" t="s">
        <v>684</v>
      </c>
      <c r="B26" s="57" t="str">
        <f t="shared" si="0"/>
        <v>Dažādošanas prasību izpildei Rudzi</v>
      </c>
      <c r="C26" s="57" t="s">
        <v>576</v>
      </c>
      <c r="D26" s="57" t="s">
        <v>133</v>
      </c>
      <c r="E26" s="66" t="s">
        <v>294</v>
      </c>
      <c r="F26" s="67">
        <v>126</v>
      </c>
      <c r="G26" s="57" t="s">
        <v>8</v>
      </c>
      <c r="H26" s="73"/>
      <c r="I26" s="74"/>
      <c r="J26" s="74"/>
      <c r="K26" s="74"/>
    </row>
    <row r="27" spans="1:11" x14ac:dyDescent="0.25">
      <c r="A27" s="57" t="s">
        <v>684</v>
      </c>
      <c r="B27" s="57" t="str">
        <f t="shared" si="0"/>
        <v>Dažādošanas prasību izpildei Rudzi</v>
      </c>
      <c r="C27" s="57" t="s">
        <v>576</v>
      </c>
      <c r="D27" s="57" t="s">
        <v>133</v>
      </c>
      <c r="E27" s="66" t="s">
        <v>138</v>
      </c>
      <c r="F27" s="67">
        <v>123</v>
      </c>
      <c r="G27" s="57" t="s">
        <v>8</v>
      </c>
      <c r="H27" s="73"/>
      <c r="I27" s="74"/>
      <c r="J27" s="74"/>
      <c r="K27" s="74"/>
    </row>
    <row r="28" spans="1:11" ht="45" x14ac:dyDescent="0.25">
      <c r="A28" s="57" t="s">
        <v>684</v>
      </c>
      <c r="B28" s="57" t="str">
        <f t="shared" si="0"/>
        <v>Dažādošanas prasību izpildei Rudzi</v>
      </c>
      <c r="C28" s="57" t="s">
        <v>576</v>
      </c>
      <c r="D28" s="57" t="s">
        <v>133</v>
      </c>
      <c r="E28" s="66" t="s">
        <v>298</v>
      </c>
      <c r="F28" s="67">
        <v>127</v>
      </c>
      <c r="G28" s="57" t="s">
        <v>8</v>
      </c>
      <c r="H28" s="73"/>
      <c r="I28" s="74"/>
      <c r="J28" s="74"/>
      <c r="K28" s="74"/>
    </row>
    <row r="29" spans="1:11" x14ac:dyDescent="0.25">
      <c r="A29" s="57" t="s">
        <v>684</v>
      </c>
      <c r="B29" s="57" t="str">
        <f t="shared" si="0"/>
        <v>Dažādošanas prasību izpildei Tritikāle, vasaras</v>
      </c>
      <c r="C29" s="57" t="s">
        <v>576</v>
      </c>
      <c r="D29" s="57" t="s">
        <v>133</v>
      </c>
      <c r="E29" s="66" t="s">
        <v>139</v>
      </c>
      <c r="F29" s="67">
        <v>150</v>
      </c>
      <c r="G29" s="57" t="s">
        <v>139</v>
      </c>
      <c r="H29" s="73"/>
      <c r="I29" s="74"/>
      <c r="J29" s="74"/>
      <c r="K29" s="74"/>
    </row>
    <row r="30" spans="1:11" ht="30" x14ac:dyDescent="0.25">
      <c r="A30" s="57" t="s">
        <v>684</v>
      </c>
      <c r="B30" s="57" t="str">
        <f t="shared" si="0"/>
        <v>Dažādošanas prasību izpildei Tritikāle, vasaras</v>
      </c>
      <c r="C30" s="57" t="s">
        <v>576</v>
      </c>
      <c r="D30" s="57" t="s">
        <v>133</v>
      </c>
      <c r="E30" s="66" t="s">
        <v>140</v>
      </c>
      <c r="F30" s="67">
        <v>152</v>
      </c>
      <c r="G30" s="57" t="s">
        <v>139</v>
      </c>
      <c r="H30" s="73"/>
      <c r="I30" s="74"/>
      <c r="J30" s="74"/>
      <c r="K30" s="74"/>
    </row>
    <row r="31" spans="1:11" x14ac:dyDescent="0.25">
      <c r="A31" s="57" t="s">
        <v>684</v>
      </c>
      <c r="B31" s="57" t="str">
        <f t="shared" si="0"/>
        <v>Dažādošanas prasību izpildei Tritikāle, ziemas</v>
      </c>
      <c r="C31" s="57" t="s">
        <v>576</v>
      </c>
      <c r="D31" s="57" t="s">
        <v>133</v>
      </c>
      <c r="E31" s="66" t="s">
        <v>9</v>
      </c>
      <c r="F31" s="67">
        <v>151</v>
      </c>
      <c r="G31" s="57" t="s">
        <v>9</v>
      </c>
      <c r="H31" s="73"/>
      <c r="I31" s="74"/>
      <c r="J31" s="74"/>
      <c r="K31" s="74"/>
    </row>
    <row r="32" spans="1:11" ht="30" x14ac:dyDescent="0.25">
      <c r="A32" s="57" t="s">
        <v>684</v>
      </c>
      <c r="B32" s="57" t="str">
        <f t="shared" si="0"/>
        <v>Dažādošanas prasību izpildei Tritikāle, ziemas</v>
      </c>
      <c r="C32" s="57" t="s">
        <v>576</v>
      </c>
      <c r="D32" s="57" t="s">
        <v>133</v>
      </c>
      <c r="E32" s="66" t="s">
        <v>301</v>
      </c>
      <c r="F32" s="67">
        <v>154</v>
      </c>
      <c r="G32" s="57" t="s">
        <v>9</v>
      </c>
      <c r="H32" s="73"/>
      <c r="I32" s="74"/>
      <c r="J32" s="74"/>
      <c r="K32" s="74"/>
    </row>
    <row r="33" spans="1:11" x14ac:dyDescent="0.25">
      <c r="A33" s="57" t="s">
        <v>684</v>
      </c>
      <c r="B33" s="57" t="str">
        <f t="shared" si="0"/>
        <v>Dažādošanas prasību izpildei Griķi</v>
      </c>
      <c r="C33" s="57" t="s">
        <v>576</v>
      </c>
      <c r="D33" s="68" t="s">
        <v>133</v>
      </c>
      <c r="E33" s="66" t="s">
        <v>10</v>
      </c>
      <c r="F33" s="67">
        <v>160</v>
      </c>
      <c r="G33" s="57" t="s">
        <v>10</v>
      </c>
      <c r="H33" s="73"/>
      <c r="I33" s="74"/>
      <c r="J33" s="74"/>
      <c r="K33" s="74"/>
    </row>
    <row r="34" spans="1:11" x14ac:dyDescent="0.25">
      <c r="A34" s="57" t="s">
        <v>684</v>
      </c>
      <c r="B34" s="57" t="str">
        <f t="shared" si="0"/>
        <v>Dažādošanas prasību izpildei Griķi</v>
      </c>
      <c r="C34" s="57" t="s">
        <v>576</v>
      </c>
      <c r="D34" s="57" t="s">
        <v>133</v>
      </c>
      <c r="E34" s="66" t="s">
        <v>141</v>
      </c>
      <c r="F34" s="67">
        <v>161</v>
      </c>
      <c r="G34" s="57" t="s">
        <v>10</v>
      </c>
      <c r="H34" s="73"/>
      <c r="I34" s="74"/>
      <c r="J34" s="74"/>
      <c r="K34" s="74"/>
    </row>
    <row r="35" spans="1:11" x14ac:dyDescent="0.25">
      <c r="A35" s="57" t="s">
        <v>684</v>
      </c>
      <c r="B35" s="57" t="str">
        <f t="shared" si="0"/>
        <v>Dažādošanas prasību izpildei Graudaugu un proteīnaugu maisījums</v>
      </c>
      <c r="C35" s="57" t="s">
        <v>576</v>
      </c>
      <c r="D35" s="57" t="s">
        <v>133</v>
      </c>
      <c r="E35" s="66" t="s">
        <v>302</v>
      </c>
      <c r="F35" s="67">
        <v>447</v>
      </c>
      <c r="G35" s="57" t="s">
        <v>207</v>
      </c>
      <c r="H35" s="73"/>
      <c r="I35" s="74"/>
      <c r="J35" s="74"/>
      <c r="K35" s="74"/>
    </row>
    <row r="36" spans="1:11" ht="45" x14ac:dyDescent="0.25">
      <c r="A36" s="57" t="s">
        <v>684</v>
      </c>
      <c r="B36" s="57" t="str">
        <f t="shared" si="0"/>
        <v>Dažādošanas prasību izpildei Graudaugu un proteīnaugu maisījums</v>
      </c>
      <c r="C36" s="57" t="s">
        <v>576</v>
      </c>
      <c r="D36" s="57" t="s">
        <v>133</v>
      </c>
      <c r="E36" s="66" t="s">
        <v>142</v>
      </c>
      <c r="F36" s="67">
        <v>446</v>
      </c>
      <c r="G36" s="57" t="s">
        <v>207</v>
      </c>
      <c r="H36" s="73"/>
      <c r="I36" s="74"/>
      <c r="J36" s="74"/>
      <c r="K36" s="74"/>
    </row>
    <row r="37" spans="1:11" ht="30" x14ac:dyDescent="0.25">
      <c r="A37" s="57" t="s">
        <v>684</v>
      </c>
      <c r="B37" s="57" t="str">
        <f t="shared" si="0"/>
        <v>Dažādošanas prasību izpildei Graudaugu un proteīnaugu maisījums</v>
      </c>
      <c r="C37" s="57" t="s">
        <v>576</v>
      </c>
      <c r="D37" s="57" t="s">
        <v>133</v>
      </c>
      <c r="E37" s="66" t="s">
        <v>143</v>
      </c>
      <c r="F37" s="67">
        <v>445</v>
      </c>
      <c r="G37" s="57" t="s">
        <v>207</v>
      </c>
      <c r="H37" s="73"/>
      <c r="I37" s="74"/>
      <c r="J37" s="74"/>
      <c r="K37" s="74"/>
    </row>
    <row r="38" spans="1:11" x14ac:dyDescent="0.25">
      <c r="A38" s="57" t="s">
        <v>684</v>
      </c>
      <c r="B38" s="57" t="str">
        <f t="shared" si="0"/>
        <v>Dažādošanas prasību izpildei Kukurūza</v>
      </c>
      <c r="C38" s="57" t="s">
        <v>576</v>
      </c>
      <c r="D38" s="57" t="s">
        <v>133</v>
      </c>
      <c r="E38" s="66" t="s">
        <v>213</v>
      </c>
      <c r="F38" s="67">
        <v>791</v>
      </c>
      <c r="G38" s="57" t="s">
        <v>31</v>
      </c>
      <c r="H38" s="73"/>
      <c r="I38" s="74"/>
      <c r="J38" s="74"/>
      <c r="K38" s="74"/>
    </row>
    <row r="39" spans="1:11" x14ac:dyDescent="0.25">
      <c r="A39" s="57" t="s">
        <v>684</v>
      </c>
      <c r="B39" s="57" t="str">
        <f t="shared" si="0"/>
        <v>Dažādošanas prasību izpildei Kukurūza</v>
      </c>
      <c r="C39" s="57" t="s">
        <v>576</v>
      </c>
      <c r="D39" s="57" t="s">
        <v>133</v>
      </c>
      <c r="E39" s="66" t="s">
        <v>214</v>
      </c>
      <c r="F39" s="67">
        <v>741</v>
      </c>
      <c r="G39" s="57" t="s">
        <v>31</v>
      </c>
      <c r="H39" s="73"/>
      <c r="I39" s="74"/>
      <c r="J39" s="74"/>
      <c r="K39" s="74"/>
    </row>
    <row r="40" spans="1:11" x14ac:dyDescent="0.25">
      <c r="A40" s="57" t="s">
        <v>684</v>
      </c>
      <c r="B40" s="57" t="str">
        <f t="shared" si="0"/>
        <v>Dažādošanas prasību izpildei Kaņepes</v>
      </c>
      <c r="C40" s="57" t="s">
        <v>576</v>
      </c>
      <c r="D40" s="57" t="s">
        <v>144</v>
      </c>
      <c r="E40" s="66" t="s">
        <v>11</v>
      </c>
      <c r="F40" s="67">
        <v>170</v>
      </c>
      <c r="G40" s="57" t="s">
        <v>11</v>
      </c>
      <c r="H40" s="73"/>
      <c r="I40" s="74"/>
      <c r="J40" s="74"/>
      <c r="K40" s="74"/>
    </row>
    <row r="41" spans="1:11" x14ac:dyDescent="0.25">
      <c r="A41" s="57" t="s">
        <v>684</v>
      </c>
      <c r="B41" s="57" t="str">
        <f t="shared" si="0"/>
        <v>Dažādošanas prasību izpildei Lini</v>
      </c>
      <c r="C41" s="57" t="s">
        <v>576</v>
      </c>
      <c r="D41" s="57" t="s">
        <v>144</v>
      </c>
      <c r="E41" s="66" t="s">
        <v>145</v>
      </c>
      <c r="F41" s="67">
        <v>310</v>
      </c>
      <c r="G41" s="57" t="s">
        <v>30</v>
      </c>
      <c r="H41" s="73"/>
      <c r="I41" s="74"/>
      <c r="J41" s="74"/>
      <c r="K41" s="74"/>
    </row>
    <row r="42" spans="1:11" x14ac:dyDescent="0.25">
      <c r="A42" s="57" t="s">
        <v>684</v>
      </c>
      <c r="B42" s="57" t="str">
        <f t="shared" si="0"/>
        <v>Dažādošanas prasību izpildei Lini</v>
      </c>
      <c r="C42" s="57" t="s">
        <v>576</v>
      </c>
      <c r="D42" s="57" t="s">
        <v>144</v>
      </c>
      <c r="E42" s="66" t="s">
        <v>146</v>
      </c>
      <c r="F42" s="67">
        <v>330</v>
      </c>
      <c r="G42" s="57" t="s">
        <v>30</v>
      </c>
      <c r="H42" s="73"/>
      <c r="I42" s="74"/>
      <c r="J42" s="74"/>
      <c r="K42" s="74"/>
    </row>
    <row r="43" spans="1:11" x14ac:dyDescent="0.25">
      <c r="A43" s="57" t="s">
        <v>684</v>
      </c>
      <c r="B43" s="57" t="str">
        <f t="shared" si="0"/>
        <v>Dažādošanas prasību izpildei Rapsis, vasaras</v>
      </c>
      <c r="C43" s="57" t="s">
        <v>576</v>
      </c>
      <c r="D43" s="57" t="s">
        <v>144</v>
      </c>
      <c r="E43" s="66" t="s">
        <v>12</v>
      </c>
      <c r="F43" s="67">
        <v>211</v>
      </c>
      <c r="G43" s="57" t="s">
        <v>12</v>
      </c>
      <c r="H43" s="73"/>
      <c r="I43" s="74"/>
      <c r="J43" s="74"/>
      <c r="K43" s="74"/>
    </row>
    <row r="44" spans="1:11" x14ac:dyDescent="0.25">
      <c r="A44" s="57" t="s">
        <v>684</v>
      </c>
      <c r="B44" s="57" t="str">
        <f t="shared" si="0"/>
        <v>Dažādošanas prasību izpildei Rapsis, ziemas</v>
      </c>
      <c r="C44" s="57" t="s">
        <v>576</v>
      </c>
      <c r="D44" s="57" t="s">
        <v>144</v>
      </c>
      <c r="E44" s="66" t="s">
        <v>13</v>
      </c>
      <c r="F44" s="67">
        <v>212</v>
      </c>
      <c r="G44" s="57" t="s">
        <v>13</v>
      </c>
      <c r="H44" s="73"/>
      <c r="I44" s="74"/>
      <c r="J44" s="74"/>
      <c r="K44" s="74"/>
    </row>
    <row r="45" spans="1:11" x14ac:dyDescent="0.25">
      <c r="A45" s="57" t="s">
        <v>684</v>
      </c>
      <c r="B45" s="57" t="str">
        <f t="shared" si="0"/>
        <v>Dažādošanas prasību izpildei Rācenis</v>
      </c>
      <c r="C45" s="57" t="s">
        <v>576</v>
      </c>
      <c r="D45" s="57" t="s">
        <v>144</v>
      </c>
      <c r="E45" s="66" t="s">
        <v>147</v>
      </c>
      <c r="F45" s="67">
        <v>213</v>
      </c>
      <c r="G45" s="57" t="s">
        <v>51</v>
      </c>
      <c r="H45" s="73"/>
      <c r="I45" s="74"/>
      <c r="J45" s="74"/>
      <c r="K45" s="74"/>
    </row>
    <row r="46" spans="1:11" x14ac:dyDescent="0.25">
      <c r="A46" s="57" t="s">
        <v>684</v>
      </c>
      <c r="B46" s="57" t="str">
        <f t="shared" si="0"/>
        <v>Dažādošanas prasību izpildei Ripsis, ziemas</v>
      </c>
      <c r="C46" s="57" t="s">
        <v>576</v>
      </c>
      <c r="D46" s="57" t="s">
        <v>144</v>
      </c>
      <c r="E46" s="66" t="s">
        <v>148</v>
      </c>
      <c r="F46" s="67">
        <v>214</v>
      </c>
      <c r="G46" s="57" t="s">
        <v>148</v>
      </c>
      <c r="H46" s="73"/>
      <c r="I46" s="74"/>
      <c r="J46" s="74"/>
      <c r="K46" s="74"/>
    </row>
    <row r="47" spans="1:11" x14ac:dyDescent="0.25">
      <c r="A47" s="57" t="s">
        <v>684</v>
      </c>
      <c r="B47" s="57" t="str">
        <f t="shared" si="0"/>
        <v>Dažādošanas prasību izpildei Kartupeļi</v>
      </c>
      <c r="C47" s="57" t="s">
        <v>576</v>
      </c>
      <c r="D47" s="57" t="s">
        <v>149</v>
      </c>
      <c r="E47" s="66" t="s">
        <v>150</v>
      </c>
      <c r="F47" s="67">
        <v>821</v>
      </c>
      <c r="G47" s="57" t="s">
        <v>24</v>
      </c>
      <c r="H47" s="73"/>
      <c r="I47" s="74"/>
      <c r="J47" s="74"/>
      <c r="K47" s="74"/>
    </row>
    <row r="48" spans="1:11" x14ac:dyDescent="0.25">
      <c r="A48" s="57" t="s">
        <v>684</v>
      </c>
      <c r="B48" s="57" t="str">
        <f t="shared" si="0"/>
        <v>Dažādošanas prasību izpildei Kartupeļi</v>
      </c>
      <c r="C48" s="57" t="s">
        <v>576</v>
      </c>
      <c r="D48" s="57" t="s">
        <v>149</v>
      </c>
      <c r="E48" s="66" t="s">
        <v>151</v>
      </c>
      <c r="F48" s="67">
        <v>825</v>
      </c>
      <c r="G48" s="57" t="s">
        <v>24</v>
      </c>
      <c r="H48" s="73"/>
      <c r="I48" s="74"/>
      <c r="J48" s="74"/>
      <c r="K48" s="74"/>
    </row>
    <row r="49" spans="1:11" x14ac:dyDescent="0.25">
      <c r="A49" s="57" t="s">
        <v>684</v>
      </c>
      <c r="B49" s="57" t="str">
        <f t="shared" si="0"/>
        <v>Dažādošanas prasību izpildei Kartupeļi</v>
      </c>
      <c r="C49" s="57" t="s">
        <v>576</v>
      </c>
      <c r="D49" s="57" t="s">
        <v>149</v>
      </c>
      <c r="E49" s="66" t="s">
        <v>152</v>
      </c>
      <c r="F49" s="67">
        <v>820</v>
      </c>
      <c r="G49" s="57" t="s">
        <v>24</v>
      </c>
      <c r="H49" s="73"/>
      <c r="I49" s="74"/>
      <c r="J49" s="74"/>
      <c r="K49" s="74"/>
    </row>
    <row r="50" spans="1:11" x14ac:dyDescent="0.25">
      <c r="A50" s="57" t="s">
        <v>684</v>
      </c>
      <c r="B50" s="57" t="str">
        <f t="shared" si="0"/>
        <v>Dažādošanas prasību izpildei Tomāti</v>
      </c>
      <c r="C50" s="57" t="s">
        <v>576</v>
      </c>
      <c r="D50" s="57" t="s">
        <v>149</v>
      </c>
      <c r="E50" s="66" t="s">
        <v>14</v>
      </c>
      <c r="F50" s="67">
        <v>826</v>
      </c>
      <c r="G50" s="57" t="s">
        <v>14</v>
      </c>
      <c r="H50" s="73"/>
      <c r="I50" s="74"/>
      <c r="J50" s="74"/>
      <c r="K50" s="74"/>
    </row>
    <row r="51" spans="1:11" x14ac:dyDescent="0.25">
      <c r="A51" s="57" t="s">
        <v>684</v>
      </c>
      <c r="B51" s="57" t="str">
        <f t="shared" si="0"/>
        <v>Dažādošanas prasību izpildei Kāposti</v>
      </c>
      <c r="C51" s="57" t="s">
        <v>576</v>
      </c>
      <c r="D51" s="57" t="s">
        <v>149</v>
      </c>
      <c r="E51" s="66" t="s">
        <v>153</v>
      </c>
      <c r="F51" s="67">
        <v>842</v>
      </c>
      <c r="G51" s="57" t="s">
        <v>50</v>
      </c>
      <c r="H51" s="73"/>
      <c r="I51" s="74"/>
      <c r="J51" s="74"/>
      <c r="K51" s="74"/>
    </row>
    <row r="52" spans="1:11" ht="90" x14ac:dyDescent="0.25">
      <c r="A52" s="57" t="s">
        <v>684</v>
      </c>
      <c r="B52" s="57" t="str">
        <f t="shared" si="0"/>
        <v>Dažādošanas prasību izpildei Kāposti</v>
      </c>
      <c r="C52" s="57" t="s">
        <v>576</v>
      </c>
      <c r="D52" s="57" t="s">
        <v>149</v>
      </c>
      <c r="E52" s="66" t="s">
        <v>154</v>
      </c>
      <c r="F52" s="67">
        <v>870</v>
      </c>
      <c r="G52" s="57" t="s">
        <v>50</v>
      </c>
      <c r="H52" s="73"/>
      <c r="I52" s="74"/>
      <c r="J52" s="74"/>
      <c r="K52" s="74"/>
    </row>
    <row r="53" spans="1:11" x14ac:dyDescent="0.25">
      <c r="A53" s="57" t="s">
        <v>684</v>
      </c>
      <c r="B53" s="57" t="str">
        <f t="shared" si="0"/>
        <v>Dažādošanas prasību izpildei Burkāni</v>
      </c>
      <c r="C53" s="57" t="s">
        <v>576</v>
      </c>
      <c r="D53" s="57" t="s">
        <v>149</v>
      </c>
      <c r="E53" s="66" t="s">
        <v>15</v>
      </c>
      <c r="F53" s="67">
        <v>843</v>
      </c>
      <c r="G53" s="57" t="s">
        <v>15</v>
      </c>
      <c r="H53" s="73"/>
      <c r="I53" s="74"/>
      <c r="J53" s="74"/>
      <c r="K53" s="74"/>
    </row>
    <row r="54" spans="1:11" x14ac:dyDescent="0.25">
      <c r="A54" s="57" t="s">
        <v>684</v>
      </c>
      <c r="B54" s="57" t="str">
        <f t="shared" si="0"/>
        <v>Dažādošanas prasību izpildei Bietes</v>
      </c>
      <c r="C54" s="57" t="s">
        <v>576</v>
      </c>
      <c r="D54" s="57" t="s">
        <v>149</v>
      </c>
      <c r="E54" s="66" t="s">
        <v>155</v>
      </c>
      <c r="F54" s="67">
        <v>844</v>
      </c>
      <c r="G54" s="57" t="s">
        <v>32</v>
      </c>
      <c r="H54" s="73"/>
      <c r="I54" s="74"/>
      <c r="J54" s="74"/>
      <c r="K54" s="74"/>
    </row>
    <row r="55" spans="1:11" x14ac:dyDescent="0.25">
      <c r="A55" s="57" t="s">
        <v>684</v>
      </c>
      <c r="B55" s="57" t="str">
        <f t="shared" si="0"/>
        <v>Dažādošanas prasību izpildei Gurķi</v>
      </c>
      <c r="C55" s="57" t="s">
        <v>576</v>
      </c>
      <c r="D55" s="57" t="s">
        <v>149</v>
      </c>
      <c r="E55" s="66" t="s">
        <v>156</v>
      </c>
      <c r="F55" s="67">
        <v>845</v>
      </c>
      <c r="G55" s="57" t="s">
        <v>58</v>
      </c>
      <c r="H55" s="73"/>
      <c r="I55" s="74"/>
      <c r="J55" s="74"/>
      <c r="K55" s="74"/>
    </row>
    <row r="56" spans="1:11" ht="30" x14ac:dyDescent="0.25">
      <c r="A56" s="57" t="s">
        <v>684</v>
      </c>
      <c r="B56" s="57" t="str">
        <f t="shared" si="0"/>
        <v>Dažādošanas prasību izpildei Sīpoli</v>
      </c>
      <c r="C56" s="57" t="s">
        <v>576</v>
      </c>
      <c r="D56" s="57" t="s">
        <v>149</v>
      </c>
      <c r="E56" s="66" t="s">
        <v>157</v>
      </c>
      <c r="F56" s="67">
        <v>846</v>
      </c>
      <c r="G56" s="57" t="s">
        <v>33</v>
      </c>
      <c r="H56" s="73"/>
      <c r="I56" s="74"/>
      <c r="J56" s="74"/>
      <c r="K56" s="74"/>
    </row>
    <row r="57" spans="1:11" x14ac:dyDescent="0.25">
      <c r="A57" s="57" t="s">
        <v>684</v>
      </c>
      <c r="B57" s="57" t="str">
        <f t="shared" si="0"/>
        <v>Dažādošanas prasību izpildei Sīpoli</v>
      </c>
      <c r="C57" s="57" t="s">
        <v>576</v>
      </c>
      <c r="D57" s="57" t="s">
        <v>149</v>
      </c>
      <c r="E57" s="66" t="s">
        <v>158</v>
      </c>
      <c r="F57" s="67">
        <v>847</v>
      </c>
      <c r="G57" s="57" t="s">
        <v>33</v>
      </c>
      <c r="H57" s="73"/>
      <c r="I57" s="74"/>
      <c r="J57" s="74"/>
      <c r="K57" s="74"/>
    </row>
    <row r="58" spans="1:11" x14ac:dyDescent="0.25">
      <c r="A58" s="57" t="s">
        <v>684</v>
      </c>
      <c r="B58" s="57" t="str">
        <f t="shared" si="0"/>
        <v>Dažādošanas prasību izpildei Sīpoli</v>
      </c>
      <c r="C58" s="57" t="s">
        <v>576</v>
      </c>
      <c r="D58" s="57" t="s">
        <v>149</v>
      </c>
      <c r="E58" s="66" t="s">
        <v>159</v>
      </c>
      <c r="F58" s="67">
        <v>849</v>
      </c>
      <c r="G58" s="57" t="s">
        <v>33</v>
      </c>
      <c r="H58" s="73"/>
      <c r="I58" s="74"/>
      <c r="J58" s="74"/>
      <c r="K58" s="74"/>
    </row>
    <row r="59" spans="1:11" x14ac:dyDescent="0.25">
      <c r="A59" s="57" t="s">
        <v>684</v>
      </c>
      <c r="B59" s="57" t="str">
        <f t="shared" si="0"/>
        <v>Dažādošanas prasību izpildei Rācenis</v>
      </c>
      <c r="C59" s="57" t="s">
        <v>576</v>
      </c>
      <c r="D59" s="57" t="s">
        <v>149</v>
      </c>
      <c r="E59" s="66" t="s">
        <v>160</v>
      </c>
      <c r="F59" s="67">
        <v>851</v>
      </c>
      <c r="G59" s="57" t="s">
        <v>51</v>
      </c>
      <c r="H59" s="73"/>
      <c r="I59" s="74"/>
      <c r="J59" s="74"/>
      <c r="K59" s="74"/>
    </row>
    <row r="60" spans="1:11" x14ac:dyDescent="0.25">
      <c r="A60" s="57" t="s">
        <v>684</v>
      </c>
      <c r="B60" s="57" t="str">
        <f t="shared" si="0"/>
        <v>Dažādošanas prasību izpildei Rapsis, vasaras</v>
      </c>
      <c r="C60" s="57" t="s">
        <v>576</v>
      </c>
      <c r="D60" s="57" t="s">
        <v>149</v>
      </c>
      <c r="E60" s="66" t="s">
        <v>161</v>
      </c>
      <c r="F60" s="67">
        <v>856</v>
      </c>
      <c r="G60" s="57" t="s">
        <v>12</v>
      </c>
      <c r="H60" s="73"/>
      <c r="I60" s="74"/>
      <c r="J60" s="74"/>
      <c r="K60" s="74"/>
    </row>
    <row r="61" spans="1:11" x14ac:dyDescent="0.25">
      <c r="A61" s="57" t="s">
        <v>684</v>
      </c>
      <c r="B61" s="57" t="str">
        <f t="shared" si="0"/>
        <v>Dažādošanas prasību izpildei Selerijas</v>
      </c>
      <c r="C61" s="57" t="s">
        <v>576</v>
      </c>
      <c r="D61" s="57" t="s">
        <v>149</v>
      </c>
      <c r="E61" s="66" t="s">
        <v>16</v>
      </c>
      <c r="F61" s="67">
        <v>852</v>
      </c>
      <c r="G61" s="57" t="s">
        <v>16</v>
      </c>
      <c r="H61" s="73"/>
      <c r="I61" s="74"/>
      <c r="J61" s="74"/>
      <c r="K61" s="74"/>
    </row>
    <row r="62" spans="1:11" x14ac:dyDescent="0.25">
      <c r="A62" s="57" t="s">
        <v>684</v>
      </c>
      <c r="B62" s="57" t="str">
        <f t="shared" si="0"/>
        <v>Dažādošanas prasību izpildei Redīsi</v>
      </c>
      <c r="C62" s="57" t="s">
        <v>576</v>
      </c>
      <c r="D62" s="57" t="s">
        <v>149</v>
      </c>
      <c r="E62" s="66" t="s">
        <v>162</v>
      </c>
      <c r="F62" s="67">
        <v>853</v>
      </c>
      <c r="G62" s="57" t="s">
        <v>52</v>
      </c>
      <c r="H62" s="73"/>
      <c r="I62" s="74"/>
      <c r="J62" s="74"/>
      <c r="K62" s="74"/>
    </row>
    <row r="63" spans="1:11" x14ac:dyDescent="0.25">
      <c r="A63" s="57" t="s">
        <v>684</v>
      </c>
      <c r="B63" s="57" t="str">
        <f t="shared" si="0"/>
        <v>Dažādošanas prasību izpildei Pētersīļi</v>
      </c>
      <c r="C63" s="57" t="s">
        <v>576</v>
      </c>
      <c r="D63" s="57" t="s">
        <v>149</v>
      </c>
      <c r="E63" s="66" t="s">
        <v>17</v>
      </c>
      <c r="F63" s="67">
        <v>854</v>
      </c>
      <c r="G63" s="57" t="s">
        <v>17</v>
      </c>
      <c r="H63" s="73"/>
      <c r="I63" s="74"/>
      <c r="J63" s="74"/>
      <c r="K63" s="74"/>
    </row>
    <row r="64" spans="1:11" x14ac:dyDescent="0.25">
      <c r="A64" s="57" t="s">
        <v>684</v>
      </c>
      <c r="B64" s="57" t="str">
        <f t="shared" si="0"/>
        <v>Dažādošanas prasību izpildei Pastinaki</v>
      </c>
      <c r="C64" s="57" t="s">
        <v>576</v>
      </c>
      <c r="D64" s="57" t="s">
        <v>149</v>
      </c>
      <c r="E64" s="66" t="s">
        <v>163</v>
      </c>
      <c r="F64" s="67">
        <v>855</v>
      </c>
      <c r="G64" s="57" t="s">
        <v>163</v>
      </c>
      <c r="H64" s="73"/>
      <c r="I64" s="74"/>
      <c r="J64" s="74"/>
      <c r="K64" s="74"/>
    </row>
    <row r="65" spans="1:11" x14ac:dyDescent="0.25">
      <c r="A65" s="57" t="s">
        <v>684</v>
      </c>
      <c r="B65" s="57" t="str">
        <f t="shared" si="0"/>
        <v>Dažādošanas prasību izpildei Dārza ķirbji</v>
      </c>
      <c r="C65" s="57" t="s">
        <v>576</v>
      </c>
      <c r="D65" s="57" t="s">
        <v>149</v>
      </c>
      <c r="E65" s="66" t="s">
        <v>164</v>
      </c>
      <c r="F65" s="67">
        <v>857</v>
      </c>
      <c r="G65" s="57" t="s">
        <v>53</v>
      </c>
      <c r="H65" s="73"/>
      <c r="I65" s="74"/>
      <c r="J65" s="74"/>
      <c r="K65" s="74"/>
    </row>
    <row r="66" spans="1:11" x14ac:dyDescent="0.25">
      <c r="A66" s="57" t="s">
        <v>684</v>
      </c>
      <c r="B66" s="57" t="str">
        <f t="shared" si="0"/>
        <v>Dažādošanas prasību izpildei Parastās jeb dārza pupiņas</v>
      </c>
      <c r="C66" s="57" t="s">
        <v>576</v>
      </c>
      <c r="D66" s="57" t="s">
        <v>149</v>
      </c>
      <c r="E66" s="66" t="s">
        <v>18</v>
      </c>
      <c r="F66" s="67">
        <v>859</v>
      </c>
      <c r="G66" s="57" t="s">
        <v>18</v>
      </c>
      <c r="H66" s="73"/>
      <c r="I66" s="74"/>
      <c r="J66" s="74"/>
      <c r="K66" s="74"/>
    </row>
    <row r="67" spans="1:11" x14ac:dyDescent="0.25">
      <c r="A67" s="57" t="s">
        <v>684</v>
      </c>
      <c r="B67" s="57" t="str">
        <f t="shared" si="0"/>
        <v>Dažādošanas prasību izpildei Skābenes</v>
      </c>
      <c r="C67" s="57" t="s">
        <v>576</v>
      </c>
      <c r="D67" s="57" t="s">
        <v>149</v>
      </c>
      <c r="E67" s="66" t="s">
        <v>19</v>
      </c>
      <c r="F67" s="67">
        <v>860</v>
      </c>
      <c r="G67" s="57" t="s">
        <v>19</v>
      </c>
      <c r="H67" s="73"/>
      <c r="I67" s="74"/>
      <c r="J67" s="74"/>
      <c r="K67" s="74"/>
    </row>
    <row r="68" spans="1:11" x14ac:dyDescent="0.25">
      <c r="A68" s="57" t="s">
        <v>684</v>
      </c>
      <c r="B68" s="57" t="str">
        <f t="shared" si="0"/>
        <v>Dažādošanas prasību izpildei Spināti</v>
      </c>
      <c r="C68" s="57" t="s">
        <v>576</v>
      </c>
      <c r="D68" s="57" t="s">
        <v>149</v>
      </c>
      <c r="E68" s="66" t="s">
        <v>20</v>
      </c>
      <c r="F68" s="67">
        <v>862</v>
      </c>
      <c r="G68" s="57" t="s">
        <v>20</v>
      </c>
      <c r="H68" s="73"/>
      <c r="I68" s="74"/>
      <c r="J68" s="74"/>
      <c r="K68" s="74"/>
    </row>
    <row r="69" spans="1:11" x14ac:dyDescent="0.25">
      <c r="A69" s="57" t="s">
        <v>684</v>
      </c>
      <c r="B69" s="57" t="str">
        <f t="shared" si="0"/>
        <v>Dažādošanas prasību izpildei Mārrutki</v>
      </c>
      <c r="C69" s="57" t="s">
        <v>576</v>
      </c>
      <c r="D69" s="57" t="s">
        <v>149</v>
      </c>
      <c r="E69" s="66" t="s">
        <v>21</v>
      </c>
      <c r="F69" s="67">
        <v>863</v>
      </c>
      <c r="G69" s="57" t="s">
        <v>21</v>
      </c>
      <c r="H69" s="73"/>
      <c r="I69" s="74"/>
      <c r="J69" s="74"/>
      <c r="K69" s="74"/>
    </row>
    <row r="70" spans="1:11" x14ac:dyDescent="0.25">
      <c r="A70" s="57" t="s">
        <v>684</v>
      </c>
      <c r="B70" s="57" t="str">
        <f t="shared" si="0"/>
        <v>Dažādošanas prasību izpildei Salāti</v>
      </c>
      <c r="C70" s="57" t="s">
        <v>576</v>
      </c>
      <c r="D70" s="57" t="s">
        <v>149</v>
      </c>
      <c r="E70" s="66" t="s">
        <v>22</v>
      </c>
      <c r="F70" s="67">
        <v>864</v>
      </c>
      <c r="G70" s="57" t="s">
        <v>22</v>
      </c>
      <c r="H70" s="73"/>
      <c r="I70" s="74"/>
      <c r="J70" s="74"/>
      <c r="K70" s="74"/>
    </row>
    <row r="71" spans="1:11" x14ac:dyDescent="0.25">
      <c r="A71" s="57" t="s">
        <v>684</v>
      </c>
      <c r="B71" s="57" t="str">
        <f t="shared" si="0"/>
        <v>Dažādošanas prasību izpildei Dille</v>
      </c>
      <c r="C71" s="57" t="s">
        <v>576</v>
      </c>
      <c r="D71" s="57" t="s">
        <v>149</v>
      </c>
      <c r="E71" s="66" t="s">
        <v>165</v>
      </c>
      <c r="F71" s="67">
        <v>874</v>
      </c>
      <c r="G71" s="57" t="s">
        <v>36</v>
      </c>
      <c r="H71" s="73"/>
      <c r="I71" s="74"/>
      <c r="J71" s="74"/>
      <c r="K71" s="74"/>
    </row>
    <row r="72" spans="1:11" x14ac:dyDescent="0.25">
      <c r="A72" s="57" t="s">
        <v>684</v>
      </c>
      <c r="B72" s="57" t="str">
        <f t="shared" si="0"/>
        <v>Dažādošanas prasību izpildei Topinambūri</v>
      </c>
      <c r="C72" s="57" t="s">
        <v>576</v>
      </c>
      <c r="D72" s="57" t="s">
        <v>149</v>
      </c>
      <c r="E72" s="66" t="s">
        <v>166</v>
      </c>
      <c r="F72" s="67">
        <v>865</v>
      </c>
      <c r="G72" s="57" t="s">
        <v>166</v>
      </c>
      <c r="H72" s="73"/>
      <c r="I72" s="74"/>
      <c r="J72" s="74"/>
      <c r="K72" s="74"/>
    </row>
    <row r="73" spans="1:11" x14ac:dyDescent="0.25">
      <c r="A73" s="57" t="s">
        <v>684</v>
      </c>
      <c r="B73" s="57" t="str">
        <f t="shared" ref="B73:B136" si="1">CONCATENATE(C73," ",G73)</f>
        <v>Dažādošanas prasību izpildei Paprika</v>
      </c>
      <c r="C73" s="57" t="s">
        <v>576</v>
      </c>
      <c r="D73" s="57" t="s">
        <v>149</v>
      </c>
      <c r="E73" s="66" t="s">
        <v>23</v>
      </c>
      <c r="F73" s="67">
        <v>867</v>
      </c>
      <c r="G73" s="57" t="s">
        <v>23</v>
      </c>
      <c r="H73" s="73"/>
      <c r="I73" s="74"/>
      <c r="J73" s="74"/>
      <c r="K73" s="74"/>
    </row>
    <row r="74" spans="1:11" x14ac:dyDescent="0.25">
      <c r="A74" s="57" t="s">
        <v>684</v>
      </c>
      <c r="B74" s="57" t="str">
        <f t="shared" si="1"/>
        <v>Dažādošanas prasību izpildei Baklažāns</v>
      </c>
      <c r="C74" s="57" t="s">
        <v>576</v>
      </c>
      <c r="D74" s="57" t="s">
        <v>149</v>
      </c>
      <c r="E74" s="66" t="s">
        <v>167</v>
      </c>
      <c r="F74" s="67">
        <v>868</v>
      </c>
      <c r="G74" s="57" t="s">
        <v>49</v>
      </c>
      <c r="H74" s="73"/>
      <c r="I74" s="74"/>
      <c r="J74" s="74"/>
      <c r="K74" s="74"/>
    </row>
    <row r="75" spans="1:11" x14ac:dyDescent="0.25">
      <c r="A75" s="57" t="s">
        <v>684</v>
      </c>
      <c r="B75" s="57" t="str">
        <f t="shared" si="1"/>
        <v>Dažādošanas prasību izpildei Sparģeļi</v>
      </c>
      <c r="C75" s="57" t="s">
        <v>576</v>
      </c>
      <c r="D75" s="57" t="s">
        <v>149</v>
      </c>
      <c r="E75" s="66" t="s">
        <v>168</v>
      </c>
      <c r="F75" s="67">
        <v>869</v>
      </c>
      <c r="G75" s="57" t="s">
        <v>168</v>
      </c>
      <c r="H75" s="73"/>
      <c r="I75" s="74"/>
      <c r="J75" s="74"/>
      <c r="K75" s="74"/>
    </row>
    <row r="76" spans="1:11" x14ac:dyDescent="0.25">
      <c r="A76" s="57" t="s">
        <v>684</v>
      </c>
      <c r="B76" s="57" t="str">
        <f t="shared" si="1"/>
        <v>Dažādošanas prasību izpildei Vīģlapu, lielaugļu, muskata ķirbji</v>
      </c>
      <c r="C76" s="57" t="s">
        <v>576</v>
      </c>
      <c r="D76" s="57" t="s">
        <v>149</v>
      </c>
      <c r="E76" s="66" t="s">
        <v>54</v>
      </c>
      <c r="F76" s="67">
        <v>858</v>
      </c>
      <c r="G76" s="57" t="s">
        <v>225</v>
      </c>
      <c r="H76" s="73"/>
      <c r="I76" s="74"/>
      <c r="J76" s="74"/>
      <c r="K76" s="74"/>
    </row>
    <row r="77" spans="1:11" x14ac:dyDescent="0.25">
      <c r="A77" s="57" t="s">
        <v>684</v>
      </c>
      <c r="B77" s="57" t="str">
        <f t="shared" si="1"/>
        <v>Dažādošanas prasību izpildei Vīģlapu, lielaugļu, muskata ķirbji</v>
      </c>
      <c r="C77" s="57" t="s">
        <v>576</v>
      </c>
      <c r="D77" s="57" t="s">
        <v>149</v>
      </c>
      <c r="E77" s="66" t="s">
        <v>55</v>
      </c>
      <c r="F77" s="67">
        <v>858</v>
      </c>
      <c r="G77" s="57" t="s">
        <v>225</v>
      </c>
      <c r="H77" s="73"/>
      <c r="I77" s="74"/>
      <c r="J77" s="74"/>
      <c r="K77" s="74"/>
    </row>
    <row r="78" spans="1:11" x14ac:dyDescent="0.25">
      <c r="A78" s="57" t="s">
        <v>684</v>
      </c>
      <c r="B78" s="57" t="str">
        <f t="shared" si="1"/>
        <v>Dažādošanas prasību izpildei Vīģlapu, lielaugļu, muskata ķirbji</v>
      </c>
      <c r="C78" s="57" t="s">
        <v>576</v>
      </c>
      <c r="D78" s="57" t="s">
        <v>149</v>
      </c>
      <c r="E78" s="66" t="s">
        <v>56</v>
      </c>
      <c r="F78" s="67">
        <v>858</v>
      </c>
      <c r="G78" s="57" t="s">
        <v>225</v>
      </c>
      <c r="H78" s="73"/>
      <c r="I78" s="74"/>
      <c r="J78" s="74"/>
      <c r="K78" s="74"/>
    </row>
    <row r="79" spans="1:11" x14ac:dyDescent="0.25">
      <c r="A79" s="57" t="s">
        <v>684</v>
      </c>
      <c r="B79" s="57" t="str">
        <f t="shared" si="1"/>
        <v>Dažādošanas prasību izpildei Salāti</v>
      </c>
      <c r="C79" s="57" t="s">
        <v>576</v>
      </c>
      <c r="D79" s="57" t="s">
        <v>149</v>
      </c>
      <c r="E79" s="66" t="s">
        <v>170</v>
      </c>
      <c r="F79" s="67">
        <v>864</v>
      </c>
      <c r="G79" s="57" t="s">
        <v>22</v>
      </c>
      <c r="H79" s="73"/>
      <c r="I79" s="74"/>
      <c r="J79" s="74"/>
      <c r="K79" s="74"/>
    </row>
    <row r="80" spans="1:11" x14ac:dyDescent="0.25">
      <c r="A80" s="57" t="s">
        <v>684</v>
      </c>
      <c r="B80" s="57" t="str">
        <f t="shared" si="1"/>
        <v>Dažādošanas prasību izpildei Salāti</v>
      </c>
      <c r="C80" s="57" t="s">
        <v>576</v>
      </c>
      <c r="D80" s="57" t="s">
        <v>149</v>
      </c>
      <c r="E80" s="66" t="s">
        <v>171</v>
      </c>
      <c r="F80" s="67">
        <v>864</v>
      </c>
      <c r="G80" s="57" t="s">
        <v>22</v>
      </c>
      <c r="H80" s="73"/>
      <c r="I80" s="74"/>
      <c r="J80" s="74"/>
      <c r="K80" s="74"/>
    </row>
    <row r="81" spans="1:11" x14ac:dyDescent="0.25">
      <c r="A81" s="57" t="s">
        <v>684</v>
      </c>
      <c r="B81" s="57" t="str">
        <f t="shared" si="1"/>
        <v>Dažādošanas prasību izpildei Salāti</v>
      </c>
      <c r="C81" s="57" t="s">
        <v>576</v>
      </c>
      <c r="D81" s="57" t="s">
        <v>149</v>
      </c>
      <c r="E81" s="66" t="s">
        <v>172</v>
      </c>
      <c r="F81" s="67">
        <v>864</v>
      </c>
      <c r="G81" s="57" t="s">
        <v>22</v>
      </c>
      <c r="H81" s="73"/>
      <c r="I81" s="74"/>
      <c r="J81" s="74"/>
      <c r="K81" s="74"/>
    </row>
    <row r="82" spans="1:11" x14ac:dyDescent="0.25">
      <c r="A82" s="57" t="s">
        <v>684</v>
      </c>
      <c r="B82" s="57" t="str">
        <f t="shared" si="1"/>
        <v>Dažādošanas prasību izpildei Salāti</v>
      </c>
      <c r="C82" s="57" t="s">
        <v>576</v>
      </c>
      <c r="D82" s="57" t="s">
        <v>149</v>
      </c>
      <c r="E82" s="66" t="s">
        <v>173</v>
      </c>
      <c r="F82" s="67">
        <v>864</v>
      </c>
      <c r="G82" s="57" t="s">
        <v>22</v>
      </c>
      <c r="H82" s="73"/>
      <c r="I82" s="74"/>
      <c r="J82" s="74"/>
      <c r="K82" s="74"/>
    </row>
    <row r="83" spans="1:11" x14ac:dyDescent="0.25">
      <c r="A83" s="57" t="s">
        <v>684</v>
      </c>
      <c r="B83" s="57" t="str">
        <f t="shared" si="1"/>
        <v>Dažādošanas prasību izpildei Salāti</v>
      </c>
      <c r="C83" s="57" t="s">
        <v>576</v>
      </c>
      <c r="D83" s="57" t="s">
        <v>149</v>
      </c>
      <c r="E83" s="66" t="s">
        <v>174</v>
      </c>
      <c r="F83" s="67">
        <v>864</v>
      </c>
      <c r="G83" s="57" t="s">
        <v>22</v>
      </c>
      <c r="H83" s="73"/>
      <c r="I83" s="74"/>
      <c r="J83" s="74"/>
      <c r="K83" s="74"/>
    </row>
    <row r="84" spans="1:11" x14ac:dyDescent="0.25">
      <c r="A84" s="57" t="s">
        <v>684</v>
      </c>
      <c r="B84" s="57" t="str">
        <f t="shared" si="1"/>
        <v>Dažādošanas prasību izpildei Bietes</v>
      </c>
      <c r="C84" s="57" t="s">
        <v>576</v>
      </c>
      <c r="D84" s="57" t="s">
        <v>149</v>
      </c>
      <c r="E84" s="66" t="s">
        <v>215</v>
      </c>
      <c r="F84" s="67">
        <v>831</v>
      </c>
      <c r="G84" s="57" t="s">
        <v>32</v>
      </c>
      <c r="H84" s="73"/>
      <c r="I84" s="74"/>
      <c r="J84" s="74"/>
      <c r="K84" s="74"/>
    </row>
    <row r="85" spans="1:11" ht="75" x14ac:dyDescent="0.25">
      <c r="A85" s="57" t="s">
        <v>684</v>
      </c>
      <c r="B85" s="57" t="str">
        <f t="shared" si="1"/>
        <v>Dažādošanas prasību izpildei Dārzeņi, ja vienlaidu platībā augošas BSA2 atbalsttiesīgās dārzeņu kultūraugu sugas katra aizņem mazāk par 0,3 ha un kopējā saimniecības aramzemes platība nav lielāka par 10 ha</v>
      </c>
      <c r="C85" s="57" t="s">
        <v>576</v>
      </c>
      <c r="D85" s="57" t="s">
        <v>149</v>
      </c>
      <c r="E85" s="66" t="s">
        <v>774</v>
      </c>
      <c r="F85" s="67">
        <v>871</v>
      </c>
      <c r="G85" s="57" t="s">
        <v>774</v>
      </c>
      <c r="H85" s="73"/>
      <c r="I85" s="74"/>
      <c r="J85" s="74"/>
      <c r="K85" s="74"/>
    </row>
    <row r="86" spans="1:11" x14ac:dyDescent="0.25">
      <c r="A86" s="57" t="s">
        <v>684</v>
      </c>
      <c r="B86" s="57" t="str">
        <f t="shared" si="1"/>
        <v>Dažādošanas prasību izpildei Sierāboliņš</v>
      </c>
      <c r="C86" s="57" t="s">
        <v>576</v>
      </c>
      <c r="D86" s="57" t="s">
        <v>175</v>
      </c>
      <c r="E86" s="66" t="s">
        <v>176</v>
      </c>
      <c r="F86" s="67">
        <v>880</v>
      </c>
      <c r="G86" s="57" t="s">
        <v>176</v>
      </c>
      <c r="H86" s="73"/>
      <c r="I86" s="74"/>
      <c r="J86" s="74"/>
      <c r="K86" s="74"/>
    </row>
    <row r="87" spans="1:11" x14ac:dyDescent="0.25">
      <c r="A87" s="57" t="s">
        <v>684</v>
      </c>
      <c r="B87" s="57" t="str">
        <f t="shared" si="1"/>
        <v>Dažādošanas prasību izpildei Kumelīte</v>
      </c>
      <c r="C87" s="57" t="s">
        <v>576</v>
      </c>
      <c r="D87" s="57" t="s">
        <v>175</v>
      </c>
      <c r="E87" s="66" t="s">
        <v>46</v>
      </c>
      <c r="F87" s="67">
        <v>881</v>
      </c>
      <c r="G87" s="57" t="s">
        <v>46</v>
      </c>
      <c r="H87" s="73"/>
      <c r="I87" s="74"/>
      <c r="J87" s="74"/>
      <c r="K87" s="74"/>
    </row>
    <row r="88" spans="1:11" x14ac:dyDescent="0.25">
      <c r="A88" s="57" t="s">
        <v>684</v>
      </c>
      <c r="B88" s="57" t="str">
        <f t="shared" si="1"/>
        <v>Dažādošanas prasību izpildei Kliņģerīte</v>
      </c>
      <c r="C88" s="57" t="s">
        <v>576</v>
      </c>
      <c r="D88" s="57" t="s">
        <v>175</v>
      </c>
      <c r="E88" s="66" t="s">
        <v>47</v>
      </c>
      <c r="F88" s="67">
        <v>882</v>
      </c>
      <c r="G88" s="57" t="s">
        <v>47</v>
      </c>
      <c r="H88" s="73"/>
      <c r="I88" s="74"/>
      <c r="J88" s="74"/>
      <c r="K88" s="74"/>
    </row>
    <row r="89" spans="1:11" x14ac:dyDescent="0.25">
      <c r="A89" s="57" t="s">
        <v>684</v>
      </c>
      <c r="B89" s="57" t="str">
        <f t="shared" si="1"/>
        <v>Dažādošanas prasību izpildei Cigoriņš</v>
      </c>
      <c r="C89" s="57" t="s">
        <v>576</v>
      </c>
      <c r="D89" s="57" t="s">
        <v>175</v>
      </c>
      <c r="E89" s="66" t="s">
        <v>37</v>
      </c>
      <c r="F89" s="67">
        <v>883</v>
      </c>
      <c r="G89" s="57" t="s">
        <v>37</v>
      </c>
      <c r="H89" s="73"/>
      <c r="I89" s="74"/>
      <c r="J89" s="74"/>
      <c r="K89" s="74"/>
    </row>
    <row r="90" spans="1:11" x14ac:dyDescent="0.25">
      <c r="A90" s="57" t="s">
        <v>684</v>
      </c>
      <c r="B90" s="57" t="str">
        <f t="shared" si="1"/>
        <v>Dažādošanas prasību izpildei Skarblapju</v>
      </c>
      <c r="C90" s="57" t="s">
        <v>576</v>
      </c>
      <c r="D90" s="57" t="s">
        <v>175</v>
      </c>
      <c r="E90" s="66" t="s">
        <v>177</v>
      </c>
      <c r="F90" s="67">
        <v>884</v>
      </c>
      <c r="G90" s="57" t="s">
        <v>221</v>
      </c>
      <c r="H90" s="73"/>
      <c r="I90" s="74"/>
      <c r="J90" s="74"/>
      <c r="K90" s="74"/>
    </row>
    <row r="91" spans="1:11" x14ac:dyDescent="0.25">
      <c r="A91" s="57" t="s">
        <v>684</v>
      </c>
      <c r="B91" s="57" t="str">
        <f t="shared" si="1"/>
        <v>Dažādošanas prasību izpildei Koriandrs</v>
      </c>
      <c r="C91" s="57" t="s">
        <v>576</v>
      </c>
      <c r="D91" s="57" t="s">
        <v>175</v>
      </c>
      <c r="E91" s="66" t="s">
        <v>178</v>
      </c>
      <c r="F91" s="67">
        <v>877</v>
      </c>
      <c r="G91" s="57" t="s">
        <v>35</v>
      </c>
      <c r="H91" s="73"/>
      <c r="I91" s="74"/>
      <c r="J91" s="74"/>
      <c r="K91" s="74"/>
    </row>
    <row r="92" spans="1:11" x14ac:dyDescent="0.25">
      <c r="A92" s="57" t="s">
        <v>684</v>
      </c>
      <c r="B92" s="57" t="str">
        <f t="shared" si="1"/>
        <v>Dažādošanas prasību izpildei Ķimene</v>
      </c>
      <c r="C92" s="57" t="s">
        <v>576</v>
      </c>
      <c r="D92" s="57" t="s">
        <v>175</v>
      </c>
      <c r="E92" s="66" t="s">
        <v>179</v>
      </c>
      <c r="F92" s="67">
        <v>878</v>
      </c>
      <c r="G92" s="57" t="s">
        <v>179</v>
      </c>
      <c r="H92" s="73"/>
      <c r="I92" s="74"/>
      <c r="J92" s="74"/>
      <c r="K92" s="74"/>
    </row>
    <row r="93" spans="1:11" x14ac:dyDescent="0.25">
      <c r="A93" s="57" t="s">
        <v>684</v>
      </c>
      <c r="B93" s="57" t="str">
        <f t="shared" si="1"/>
        <v>Dažādošanas prasību izpildei Mārdadzis</v>
      </c>
      <c r="C93" s="57" t="s">
        <v>576</v>
      </c>
      <c r="D93" s="57" t="s">
        <v>175</v>
      </c>
      <c r="E93" s="66" t="s">
        <v>180</v>
      </c>
      <c r="F93" s="67">
        <v>879</v>
      </c>
      <c r="G93" s="57" t="s">
        <v>180</v>
      </c>
      <c r="H93" s="73"/>
      <c r="I93" s="74"/>
      <c r="J93" s="74"/>
      <c r="K93" s="74"/>
    </row>
    <row r="94" spans="1:11" x14ac:dyDescent="0.25">
      <c r="A94" s="57" t="s">
        <v>684</v>
      </c>
      <c r="B94" s="57" t="str">
        <f t="shared" si="1"/>
        <v>Dažādošanas prasību izpildei Sinepe</v>
      </c>
      <c r="C94" s="57" t="s">
        <v>576</v>
      </c>
      <c r="D94" s="57" t="s">
        <v>175</v>
      </c>
      <c r="E94" s="66" t="s">
        <v>181</v>
      </c>
      <c r="F94" s="67">
        <v>215</v>
      </c>
      <c r="G94" s="57" t="s">
        <v>181</v>
      </c>
      <c r="H94" s="73"/>
      <c r="I94" s="74"/>
      <c r="J94" s="74"/>
      <c r="K94" s="74"/>
    </row>
    <row r="95" spans="1:11" x14ac:dyDescent="0.25">
      <c r="A95" s="57" t="s">
        <v>684</v>
      </c>
      <c r="B95" s="57" t="str">
        <f t="shared" si="1"/>
        <v>Dažādošanas prasību izpildei Sinepe</v>
      </c>
      <c r="C95" s="57" t="s">
        <v>576</v>
      </c>
      <c r="D95" s="57" t="s">
        <v>175</v>
      </c>
      <c r="E95" s="66" t="s">
        <v>182</v>
      </c>
      <c r="F95" s="67">
        <v>216</v>
      </c>
      <c r="G95" s="57" t="s">
        <v>181</v>
      </c>
      <c r="H95" s="73"/>
      <c r="I95" s="74"/>
      <c r="J95" s="74"/>
      <c r="K95" s="74"/>
    </row>
    <row r="96" spans="1:11" x14ac:dyDescent="0.25">
      <c r="A96" s="57" t="s">
        <v>684</v>
      </c>
      <c r="B96" s="57" t="str">
        <f t="shared" si="1"/>
        <v>Dažādošanas prasību izpildei Facēlija</v>
      </c>
      <c r="C96" s="57" t="s">
        <v>576</v>
      </c>
      <c r="D96" s="57" t="s">
        <v>175</v>
      </c>
      <c r="E96" s="66" t="s">
        <v>48</v>
      </c>
      <c r="F96" s="67">
        <v>715</v>
      </c>
      <c r="G96" s="57" t="s">
        <v>48</v>
      </c>
      <c r="H96" s="73"/>
      <c r="I96" s="74"/>
      <c r="J96" s="74"/>
      <c r="K96" s="74"/>
    </row>
    <row r="97" spans="1:11" x14ac:dyDescent="0.25">
      <c r="A97" s="57" t="s">
        <v>684</v>
      </c>
      <c r="B97" s="57" t="str">
        <f t="shared" si="1"/>
        <v>Dažādošanas prasību izpildei Facēlija</v>
      </c>
      <c r="C97" s="57" t="s">
        <v>576</v>
      </c>
      <c r="D97" s="57" t="s">
        <v>175</v>
      </c>
      <c r="E97" s="66" t="s">
        <v>183</v>
      </c>
      <c r="F97" s="67">
        <v>716</v>
      </c>
      <c r="G97" s="57" t="s">
        <v>48</v>
      </c>
      <c r="H97" s="73"/>
      <c r="I97" s="74"/>
      <c r="J97" s="74"/>
      <c r="K97" s="74"/>
    </row>
    <row r="98" spans="1:11" x14ac:dyDescent="0.25">
      <c r="A98" s="57" t="s">
        <v>684</v>
      </c>
      <c r="B98" s="57" t="str">
        <f t="shared" si="1"/>
        <v>Dažādošanas prasību izpildei Tabaka</v>
      </c>
      <c r="C98" s="57" t="s">
        <v>576</v>
      </c>
      <c r="D98" s="57" t="s">
        <v>175</v>
      </c>
      <c r="E98" s="66" t="s">
        <v>184</v>
      </c>
      <c r="F98" s="67">
        <v>340</v>
      </c>
      <c r="G98" s="57" t="s">
        <v>184</v>
      </c>
      <c r="H98" s="73"/>
      <c r="I98" s="74"/>
      <c r="J98" s="74"/>
      <c r="K98" s="74"/>
    </row>
    <row r="99" spans="1:11" x14ac:dyDescent="0.25">
      <c r="A99" s="57" t="s">
        <v>684</v>
      </c>
      <c r="B99" s="57" t="str">
        <f t="shared" si="1"/>
        <v>Dažādošanas prasību izpildei Citi kultivēti nektāraugi (ežziede, biškrēsliņš, pūķgalve, melisa, daglītis, dedestiņa, kaķumētra, rudzupuķe)</v>
      </c>
      <c r="C99" s="57" t="s">
        <v>576</v>
      </c>
      <c r="D99" s="57" t="s">
        <v>175</v>
      </c>
      <c r="E99" s="66" t="s">
        <v>40</v>
      </c>
      <c r="F99" s="67">
        <v>930</v>
      </c>
      <c r="G99" s="57" t="s">
        <v>227</v>
      </c>
      <c r="H99" s="73"/>
      <c r="I99" s="74"/>
      <c r="J99" s="74"/>
      <c r="K99" s="74"/>
    </row>
    <row r="100" spans="1:11" x14ac:dyDescent="0.25">
      <c r="A100" s="57" t="s">
        <v>684</v>
      </c>
      <c r="B100" s="57" t="str">
        <f t="shared" si="1"/>
        <v>Dažādošanas prasību izpildei Citi kultivēti nektāraugi (ežziede, biškrēsliņš, pūķgalve, melisa, daglītis, dedestiņa, kaķumētra, rudzupuķe)</v>
      </c>
      <c r="C100" s="57" t="s">
        <v>576</v>
      </c>
      <c r="D100" s="57" t="s">
        <v>175</v>
      </c>
      <c r="E100" s="66" t="s">
        <v>41</v>
      </c>
      <c r="F100" s="67">
        <v>930</v>
      </c>
      <c r="G100" s="57" t="s">
        <v>227</v>
      </c>
      <c r="H100" s="73"/>
      <c r="I100" s="74"/>
      <c r="J100" s="74"/>
      <c r="K100" s="74"/>
    </row>
    <row r="101" spans="1:11" x14ac:dyDescent="0.25">
      <c r="A101" s="57" t="s">
        <v>684</v>
      </c>
      <c r="B101" s="57" t="str">
        <f t="shared" si="1"/>
        <v>Dažādošanas prasību izpildei Citi kultivēti nektāraugi (ežziede, biškrēsliņš, pūķgalve, melisa, daglītis, dedestiņa, kaķumētra, rudzupuķe)</v>
      </c>
      <c r="C101" s="57" t="s">
        <v>576</v>
      </c>
      <c r="D101" s="57" t="s">
        <v>175</v>
      </c>
      <c r="E101" s="66" t="s">
        <v>45</v>
      </c>
      <c r="F101" s="67">
        <v>930</v>
      </c>
      <c r="G101" s="57" t="s">
        <v>227</v>
      </c>
      <c r="H101" s="73"/>
      <c r="I101" s="74"/>
      <c r="J101" s="74"/>
      <c r="K101" s="74"/>
    </row>
    <row r="102" spans="1:11" x14ac:dyDescent="0.25">
      <c r="A102" s="57" t="s">
        <v>684</v>
      </c>
      <c r="B102" s="57" t="str">
        <f t="shared" si="1"/>
        <v>Dažādošanas prasību izpildei Citi kultivēti nektāraugi (ežziede, biškrēsliņš, pūķgalve, melisa, daglītis, dedestiņa, kaķumētra, rudzupuķe)</v>
      </c>
      <c r="C102" s="57" t="s">
        <v>576</v>
      </c>
      <c r="D102" s="57" t="s">
        <v>175</v>
      </c>
      <c r="E102" s="66" t="s">
        <v>185</v>
      </c>
      <c r="F102" s="67">
        <v>930</v>
      </c>
      <c r="G102" s="57" t="s">
        <v>227</v>
      </c>
      <c r="H102" s="73"/>
      <c r="I102" s="74"/>
      <c r="J102" s="74"/>
      <c r="K102" s="74"/>
    </row>
    <row r="103" spans="1:11" x14ac:dyDescent="0.25">
      <c r="A103" s="57" t="s">
        <v>684</v>
      </c>
      <c r="B103" s="57" t="str">
        <f t="shared" si="1"/>
        <v>Dažādošanas prasību izpildei Citi kultivēti nektāraugi (ežziede, biškrēsliņš, pūķgalve, melisa, daglītis, dedestiņa, kaķumētra, rudzupuķe)</v>
      </c>
      <c r="C103" s="57" t="s">
        <v>576</v>
      </c>
      <c r="D103" s="57" t="s">
        <v>175</v>
      </c>
      <c r="E103" s="66" t="s">
        <v>186</v>
      </c>
      <c r="F103" s="67">
        <v>930</v>
      </c>
      <c r="G103" s="57" t="s">
        <v>227</v>
      </c>
      <c r="H103" s="73"/>
      <c r="I103" s="74"/>
      <c r="J103" s="74"/>
      <c r="K103" s="74"/>
    </row>
    <row r="104" spans="1:11" x14ac:dyDescent="0.25">
      <c r="A104" s="57" t="s">
        <v>684</v>
      </c>
      <c r="B104" s="57" t="str">
        <f t="shared" si="1"/>
        <v>Dažādošanas prasību izpildei Citi kultivēti nektāraugi (ežziede, biškrēsliņš, pūķgalve, melisa, daglītis, dedestiņa, kaķumētra, rudzupuķe)</v>
      </c>
      <c r="C104" s="57" t="s">
        <v>576</v>
      </c>
      <c r="D104" s="57" t="s">
        <v>175</v>
      </c>
      <c r="E104" s="66" t="s">
        <v>187</v>
      </c>
      <c r="F104" s="67">
        <v>930</v>
      </c>
      <c r="G104" s="57" t="s">
        <v>227</v>
      </c>
      <c r="H104" s="73"/>
      <c r="I104" s="74"/>
      <c r="J104" s="74"/>
      <c r="K104" s="74"/>
    </row>
    <row r="105" spans="1:11" x14ac:dyDescent="0.25">
      <c r="A105" s="57" t="s">
        <v>684</v>
      </c>
      <c r="B105" s="57" t="str">
        <f t="shared" si="1"/>
        <v>Dažādošanas prasību izpildei Citi kultivēti nektāraugi (ežziede, biškrēsliņš, pūķgalve, melisa, daglītis, dedestiņa, kaķumētra, rudzupuķe)</v>
      </c>
      <c r="C105" s="57" t="s">
        <v>576</v>
      </c>
      <c r="D105" s="57" t="s">
        <v>175</v>
      </c>
      <c r="E105" s="66" t="s">
        <v>188</v>
      </c>
      <c r="F105" s="67">
        <v>930</v>
      </c>
      <c r="G105" s="57" t="s">
        <v>227</v>
      </c>
      <c r="H105" s="73"/>
      <c r="I105" s="74"/>
      <c r="J105" s="74"/>
      <c r="K105" s="74"/>
    </row>
    <row r="106" spans="1:11" x14ac:dyDescent="0.25">
      <c r="A106" s="57" t="s">
        <v>684</v>
      </c>
      <c r="B106" s="57" t="str">
        <f t="shared" si="1"/>
        <v>Dažādošanas prasību izpildei Citi kultivēti nektāraugi (ežziede, biškrēsliņš, pūķgalve, melisa, daglītis, dedestiņa, kaķumētra, rudzupuķe)</v>
      </c>
      <c r="C106" s="57" t="s">
        <v>576</v>
      </c>
      <c r="D106" s="57" t="s">
        <v>175</v>
      </c>
      <c r="E106" s="66" t="s">
        <v>189</v>
      </c>
      <c r="F106" s="67">
        <v>930</v>
      </c>
      <c r="G106" s="57" t="s">
        <v>227</v>
      </c>
      <c r="H106" s="73"/>
      <c r="I106" s="74"/>
      <c r="J106" s="74"/>
      <c r="K106" s="74"/>
    </row>
    <row r="107" spans="1:11" x14ac:dyDescent="0.25">
      <c r="A107" s="57" t="s">
        <v>684</v>
      </c>
      <c r="B107" s="57" t="str">
        <f t="shared" si="1"/>
        <v>Dažādošanas prasību izpildei Garšaugi un kultivēti ārstniecības augi</v>
      </c>
      <c r="C107" s="57" t="s">
        <v>576</v>
      </c>
      <c r="D107" s="57" t="s">
        <v>175</v>
      </c>
      <c r="E107" s="66" t="s">
        <v>34</v>
      </c>
      <c r="F107" s="67">
        <v>848</v>
      </c>
      <c r="G107" s="57" t="s">
        <v>226</v>
      </c>
      <c r="H107" s="73"/>
      <c r="I107" s="74"/>
      <c r="J107" s="74"/>
      <c r="K107" s="74"/>
    </row>
    <row r="108" spans="1:11" x14ac:dyDescent="0.25">
      <c r="A108" s="57" t="s">
        <v>684</v>
      </c>
      <c r="B108" s="57" t="str">
        <f t="shared" si="1"/>
        <v>Dažādošanas prasību izpildei Garšaugi un kultivēti ārstniecības augi</v>
      </c>
      <c r="C108" s="57" t="s">
        <v>576</v>
      </c>
      <c r="D108" s="57" t="s">
        <v>175</v>
      </c>
      <c r="E108" s="66" t="s">
        <v>38</v>
      </c>
      <c r="F108" s="67">
        <v>848</v>
      </c>
      <c r="G108" s="57" t="s">
        <v>226</v>
      </c>
      <c r="H108" s="73"/>
      <c r="I108" s="74"/>
      <c r="J108" s="74"/>
      <c r="K108" s="74"/>
    </row>
    <row r="109" spans="1:11" x14ac:dyDescent="0.25">
      <c r="A109" s="57" t="s">
        <v>684</v>
      </c>
      <c r="B109" s="57" t="str">
        <f t="shared" si="1"/>
        <v>Dažādošanas prasību izpildei Garšaugi un kultivēti ārstniecības augi</v>
      </c>
      <c r="C109" s="57" t="s">
        <v>576</v>
      </c>
      <c r="D109" s="57" t="s">
        <v>175</v>
      </c>
      <c r="E109" s="66" t="s">
        <v>44</v>
      </c>
      <c r="F109" s="67">
        <v>848</v>
      </c>
      <c r="G109" s="57" t="s">
        <v>226</v>
      </c>
      <c r="H109" s="73"/>
      <c r="I109" s="74"/>
      <c r="J109" s="74"/>
      <c r="K109" s="74"/>
    </row>
    <row r="110" spans="1:11" x14ac:dyDescent="0.25">
      <c r="A110" s="57" t="s">
        <v>684</v>
      </c>
      <c r="B110" s="57" t="str">
        <f t="shared" si="1"/>
        <v>Dažādošanas prasību izpildei Garšaugi un kultivēti ārstniecības augi</v>
      </c>
      <c r="C110" s="57" t="s">
        <v>576</v>
      </c>
      <c r="D110" s="57" t="s">
        <v>175</v>
      </c>
      <c r="E110" s="66" t="s">
        <v>42</v>
      </c>
      <c r="F110" s="67">
        <v>848</v>
      </c>
      <c r="G110" s="57" t="s">
        <v>226</v>
      </c>
      <c r="H110" s="73"/>
      <c r="I110" s="74"/>
      <c r="J110" s="74"/>
      <c r="K110" s="74"/>
    </row>
    <row r="111" spans="1:11" x14ac:dyDescent="0.25">
      <c r="A111" s="57" t="s">
        <v>684</v>
      </c>
      <c r="B111" s="57" t="str">
        <f t="shared" si="1"/>
        <v>Dažādošanas prasību izpildei Garšaugi un kultivēti ārstniecības augi</v>
      </c>
      <c r="C111" s="57" t="s">
        <v>576</v>
      </c>
      <c r="D111" s="57" t="s">
        <v>175</v>
      </c>
      <c r="E111" s="66" t="s">
        <v>43</v>
      </c>
      <c r="F111" s="67">
        <v>848</v>
      </c>
      <c r="G111" s="57" t="s">
        <v>226</v>
      </c>
      <c r="H111" s="73"/>
      <c r="I111" s="74"/>
      <c r="J111" s="74"/>
      <c r="K111" s="74"/>
    </row>
    <row r="112" spans="1:11" x14ac:dyDescent="0.25">
      <c r="A112" s="57" t="s">
        <v>684</v>
      </c>
      <c r="B112" s="57" t="str">
        <f t="shared" si="1"/>
        <v>Dažādošanas prasību izpildei Garšaugi un kultivēti ārstniecības augi</v>
      </c>
      <c r="C112" s="57" t="s">
        <v>576</v>
      </c>
      <c r="D112" s="57" t="s">
        <v>175</v>
      </c>
      <c r="E112" s="66" t="s">
        <v>39</v>
      </c>
      <c r="F112" s="67">
        <v>848</v>
      </c>
      <c r="G112" s="57" t="s">
        <v>226</v>
      </c>
      <c r="H112" s="73"/>
      <c r="I112" s="74"/>
      <c r="J112" s="74"/>
      <c r="K112" s="74"/>
    </row>
    <row r="113" spans="1:11" x14ac:dyDescent="0.25">
      <c r="A113" s="57" t="s">
        <v>684</v>
      </c>
      <c r="B113" s="57" t="str">
        <f t="shared" si="1"/>
        <v>Dažādošanas prasību izpildei Garšaugi un kultivēti ārstniecības augi</v>
      </c>
      <c r="C113" s="57" t="s">
        <v>576</v>
      </c>
      <c r="D113" s="57" t="s">
        <v>175</v>
      </c>
      <c r="E113" s="66" t="s">
        <v>190</v>
      </c>
      <c r="F113" s="67">
        <v>848</v>
      </c>
      <c r="G113" s="57" t="s">
        <v>226</v>
      </c>
      <c r="H113" s="73"/>
      <c r="I113" s="74"/>
      <c r="J113" s="74"/>
      <c r="K113" s="74"/>
    </row>
    <row r="114" spans="1:11" x14ac:dyDescent="0.25">
      <c r="A114" s="57" t="s">
        <v>684</v>
      </c>
      <c r="B114" s="57" t="str">
        <f t="shared" si="1"/>
        <v>Dažādošanas prasību izpildei Garšaugi un kultivēti ārstniecības augi</v>
      </c>
      <c r="C114" s="57" t="s">
        <v>576</v>
      </c>
      <c r="D114" s="57" t="s">
        <v>175</v>
      </c>
      <c r="E114" s="66" t="s">
        <v>191</v>
      </c>
      <c r="F114" s="67">
        <v>848</v>
      </c>
      <c r="G114" s="57" t="s">
        <v>226</v>
      </c>
      <c r="H114" s="73"/>
      <c r="I114" s="74"/>
      <c r="J114" s="74"/>
      <c r="K114" s="74"/>
    </row>
    <row r="115" spans="1:11" x14ac:dyDescent="0.25">
      <c r="A115" s="57" t="s">
        <v>684</v>
      </c>
      <c r="B115" s="57" t="str">
        <f t="shared" si="1"/>
        <v>Dažādošanas prasību izpildei Garšaugi un kultivēti ārstniecības augi</v>
      </c>
      <c r="C115" s="57" t="s">
        <v>576</v>
      </c>
      <c r="D115" s="57" t="s">
        <v>175</v>
      </c>
      <c r="E115" s="66" t="s">
        <v>192</v>
      </c>
      <c r="F115" s="67">
        <v>848</v>
      </c>
      <c r="G115" s="57" t="s">
        <v>226</v>
      </c>
      <c r="H115" s="73"/>
      <c r="I115" s="74"/>
      <c r="J115" s="74"/>
      <c r="K115" s="74"/>
    </row>
    <row r="116" spans="1:11" x14ac:dyDescent="0.25">
      <c r="A116" s="57" t="s">
        <v>684</v>
      </c>
      <c r="B116" s="57" t="str">
        <f t="shared" si="1"/>
        <v>Dažādošanas prasību izpildei Garšaugi un kultivēti ārstniecības augi</v>
      </c>
      <c r="C116" s="57" t="s">
        <v>576</v>
      </c>
      <c r="D116" s="57" t="s">
        <v>175</v>
      </c>
      <c r="E116" s="66" t="s">
        <v>193</v>
      </c>
      <c r="F116" s="67">
        <v>848</v>
      </c>
      <c r="G116" s="57" t="s">
        <v>226</v>
      </c>
      <c r="H116" s="73"/>
      <c r="I116" s="74"/>
      <c r="J116" s="74"/>
      <c r="K116" s="74"/>
    </row>
    <row r="117" spans="1:11" x14ac:dyDescent="0.25">
      <c r="A117" s="57" t="s">
        <v>684</v>
      </c>
      <c r="B117" s="57" t="str">
        <f t="shared" si="1"/>
        <v>Dažādošanas prasību izpildei Garšaugi un kultivēti ārstniecības augi</v>
      </c>
      <c r="C117" s="57" t="s">
        <v>576</v>
      </c>
      <c r="D117" s="57" t="s">
        <v>175</v>
      </c>
      <c r="E117" s="66" t="s">
        <v>194</v>
      </c>
      <c r="F117" s="67">
        <v>848</v>
      </c>
      <c r="G117" s="57" t="s">
        <v>226</v>
      </c>
      <c r="H117" s="73"/>
      <c r="I117" s="74"/>
      <c r="J117" s="74"/>
      <c r="K117" s="74"/>
    </row>
    <row r="118" spans="1:11" x14ac:dyDescent="0.25">
      <c r="A118" s="57" t="s">
        <v>684</v>
      </c>
      <c r="B118" s="57" t="str">
        <f t="shared" si="1"/>
        <v>Dažādošanas prasību izpildei Garšaugi un kultivēti ārstniecības augi</v>
      </c>
      <c r="C118" s="57" t="s">
        <v>576</v>
      </c>
      <c r="D118" s="57" t="s">
        <v>175</v>
      </c>
      <c r="E118" s="66" t="s">
        <v>195</v>
      </c>
      <c r="F118" s="67">
        <v>848</v>
      </c>
      <c r="G118" s="57" t="s">
        <v>226</v>
      </c>
      <c r="H118" s="73"/>
      <c r="I118" s="74"/>
      <c r="J118" s="74"/>
      <c r="K118" s="74"/>
    </row>
    <row r="119" spans="1:11" x14ac:dyDescent="0.25">
      <c r="A119" s="57" t="s">
        <v>684</v>
      </c>
      <c r="B119" s="57" t="str">
        <f t="shared" si="1"/>
        <v>Dažādošanas prasību izpildei Garšaugi un kultivēti ārstniecības augi</v>
      </c>
      <c r="C119" s="57" t="s">
        <v>576</v>
      </c>
      <c r="D119" s="57" t="s">
        <v>175</v>
      </c>
      <c r="E119" s="66" t="s">
        <v>196</v>
      </c>
      <c r="F119" s="67">
        <v>848</v>
      </c>
      <c r="G119" s="57" t="s">
        <v>226</v>
      </c>
      <c r="H119" s="73"/>
      <c r="I119" s="74"/>
      <c r="J119" s="74"/>
      <c r="K119" s="74"/>
    </row>
    <row r="120" spans="1:11" x14ac:dyDescent="0.25">
      <c r="A120" s="57" t="s">
        <v>684</v>
      </c>
      <c r="B120" s="57" t="str">
        <f t="shared" si="1"/>
        <v>Dažādošanas prasību izpildei Garšaugi un kultivēti ārstniecības augi</v>
      </c>
      <c r="C120" s="57" t="s">
        <v>576</v>
      </c>
      <c r="D120" s="57" t="s">
        <v>175</v>
      </c>
      <c r="E120" s="66" t="s">
        <v>197</v>
      </c>
      <c r="F120" s="67">
        <v>848</v>
      </c>
      <c r="G120" s="57" t="s">
        <v>226</v>
      </c>
      <c r="H120" s="73"/>
      <c r="I120" s="74"/>
      <c r="J120" s="74"/>
      <c r="K120" s="74"/>
    </row>
    <row r="121" spans="1:11" x14ac:dyDescent="0.25">
      <c r="A121" s="57" t="s">
        <v>684</v>
      </c>
      <c r="B121" s="57" t="str">
        <f t="shared" si="1"/>
        <v>Dažādošanas prasību izpildei Garšaugi un kultivēti ārstniecības augi</v>
      </c>
      <c r="C121" s="57" t="s">
        <v>576</v>
      </c>
      <c r="D121" s="57" t="s">
        <v>175</v>
      </c>
      <c r="E121" s="66" t="s">
        <v>198</v>
      </c>
      <c r="F121" s="67">
        <v>848</v>
      </c>
      <c r="G121" s="57" t="s">
        <v>226</v>
      </c>
      <c r="H121" s="73"/>
      <c r="I121" s="74"/>
      <c r="J121" s="74"/>
      <c r="K121" s="74"/>
    </row>
    <row r="122" spans="1:11" x14ac:dyDescent="0.25">
      <c r="A122" s="57" t="s">
        <v>684</v>
      </c>
      <c r="B122" s="57" t="str">
        <f t="shared" si="1"/>
        <v>Dažādošanas prasību izpildei Garšaugi un kultivēti ārstniecības augi</v>
      </c>
      <c r="C122" s="57" t="s">
        <v>576</v>
      </c>
      <c r="D122" s="57" t="s">
        <v>175</v>
      </c>
      <c r="E122" s="66" t="s">
        <v>199</v>
      </c>
      <c r="F122" s="67">
        <v>848</v>
      </c>
      <c r="G122" s="57" t="s">
        <v>226</v>
      </c>
      <c r="H122" s="73"/>
      <c r="I122" s="74"/>
      <c r="J122" s="74"/>
      <c r="K122" s="74"/>
    </row>
    <row r="123" spans="1:11" x14ac:dyDescent="0.25">
      <c r="A123" s="57" t="s">
        <v>684</v>
      </c>
      <c r="B123" s="57" t="str">
        <f t="shared" si="1"/>
        <v>Dažādošanas prasību izpildei Garšaugi un kultivēti ārstniecības augi</v>
      </c>
      <c r="C123" s="57" t="s">
        <v>576</v>
      </c>
      <c r="D123" s="57" t="s">
        <v>175</v>
      </c>
      <c r="E123" s="66" t="s">
        <v>200</v>
      </c>
      <c r="F123" s="67">
        <v>848</v>
      </c>
      <c r="G123" s="57" t="s">
        <v>226</v>
      </c>
      <c r="H123" s="73"/>
      <c r="I123" s="74"/>
      <c r="J123" s="74"/>
      <c r="K123" s="74"/>
    </row>
    <row r="124" spans="1:11" x14ac:dyDescent="0.25">
      <c r="A124" s="57" t="s">
        <v>684</v>
      </c>
      <c r="B124" s="57" t="str">
        <f t="shared" si="1"/>
        <v>Dažādošanas prasību izpildei Garšaugi un kultivēti ārstniecības augi</v>
      </c>
      <c r="C124" s="57" t="s">
        <v>576</v>
      </c>
      <c r="D124" s="57" t="s">
        <v>175</v>
      </c>
      <c r="E124" s="66" t="s">
        <v>201</v>
      </c>
      <c r="F124" s="67">
        <v>848</v>
      </c>
      <c r="G124" s="57" t="s">
        <v>226</v>
      </c>
      <c r="H124" s="73"/>
      <c r="I124" s="74"/>
      <c r="J124" s="74"/>
      <c r="K124" s="74"/>
    </row>
    <row r="125" spans="1:11" x14ac:dyDescent="0.25">
      <c r="A125" s="57" t="s">
        <v>684</v>
      </c>
      <c r="B125" s="57" t="str">
        <f t="shared" si="1"/>
        <v>Dažādošanas prasību izpildei Garšaugi un kultivēti ārstniecības augi</v>
      </c>
      <c r="C125" s="57" t="s">
        <v>576</v>
      </c>
      <c r="D125" s="57" t="s">
        <v>175</v>
      </c>
      <c r="E125" s="66" t="s">
        <v>202</v>
      </c>
      <c r="F125" s="67">
        <v>848</v>
      </c>
      <c r="G125" s="57" t="s">
        <v>226</v>
      </c>
      <c r="H125" s="73"/>
      <c r="I125" s="74"/>
      <c r="J125" s="74"/>
      <c r="K125" s="74"/>
    </row>
    <row r="126" spans="1:11" x14ac:dyDescent="0.25">
      <c r="A126" s="57" t="s">
        <v>684</v>
      </c>
      <c r="B126" s="57" t="str">
        <f t="shared" si="1"/>
        <v>Dažādošanas prasību izpildei Garšaugi un kultivēti ārstniecības augi</v>
      </c>
      <c r="C126" s="57" t="s">
        <v>576</v>
      </c>
      <c r="D126" s="57" t="s">
        <v>175</v>
      </c>
      <c r="E126" s="66" t="s">
        <v>203</v>
      </c>
      <c r="F126" s="67">
        <v>848</v>
      </c>
      <c r="G126" s="57" t="s">
        <v>226</v>
      </c>
      <c r="H126" s="73"/>
      <c r="I126" s="74"/>
      <c r="J126" s="74"/>
      <c r="K126" s="74"/>
    </row>
    <row r="127" spans="1:11" x14ac:dyDescent="0.25">
      <c r="A127" s="57" t="s">
        <v>684</v>
      </c>
      <c r="B127" s="57" t="str">
        <f t="shared" si="1"/>
        <v>Dažādošanas prasību izpildei Garšaugi un kultivēti ārstniecības augi</v>
      </c>
      <c r="C127" s="57" t="s">
        <v>576</v>
      </c>
      <c r="D127" s="57" t="s">
        <v>175</v>
      </c>
      <c r="E127" s="66" t="s">
        <v>204</v>
      </c>
      <c r="F127" s="67">
        <v>848</v>
      </c>
      <c r="G127" s="57" t="s">
        <v>226</v>
      </c>
      <c r="H127" s="73"/>
      <c r="I127" s="74"/>
      <c r="J127" s="74"/>
      <c r="K127" s="74"/>
    </row>
    <row r="128" spans="1:11" x14ac:dyDescent="0.25">
      <c r="A128" s="57" t="s">
        <v>684</v>
      </c>
      <c r="B128" s="57" t="str">
        <f t="shared" si="1"/>
        <v>Dažādošanas prasību izpildei Garšaugi un kultivēti ārstniecības augi</v>
      </c>
      <c r="C128" s="57" t="s">
        <v>576</v>
      </c>
      <c r="D128" s="57" t="s">
        <v>175</v>
      </c>
      <c r="E128" s="66" t="s">
        <v>205</v>
      </c>
      <c r="F128" s="67">
        <v>848</v>
      </c>
      <c r="G128" s="57" t="s">
        <v>226</v>
      </c>
      <c r="H128" s="73"/>
      <c r="I128" s="74"/>
      <c r="J128" s="74"/>
      <c r="K128" s="74"/>
    </row>
    <row r="129" spans="1:11" x14ac:dyDescent="0.25">
      <c r="A129" s="57" t="s">
        <v>684</v>
      </c>
      <c r="B129" s="57" t="str">
        <f t="shared" si="1"/>
        <v>Dažādošanas prasību izpildei Garšaugi un kultivēti ārstniecības augi</v>
      </c>
      <c r="C129" s="57" t="s">
        <v>576</v>
      </c>
      <c r="D129" s="57" t="s">
        <v>175</v>
      </c>
      <c r="E129" s="66" t="s">
        <v>206</v>
      </c>
      <c r="F129" s="67">
        <v>848</v>
      </c>
      <c r="G129" s="57" t="s">
        <v>226</v>
      </c>
      <c r="H129" s="73"/>
      <c r="I129" s="74"/>
      <c r="J129" s="74"/>
      <c r="K129" s="74"/>
    </row>
    <row r="130" spans="1:11" x14ac:dyDescent="0.25">
      <c r="A130" s="57" t="s">
        <v>685</v>
      </c>
      <c r="B130" s="57" t="str">
        <f t="shared" si="1"/>
        <v>Dažādošanas prasību izpildei Saulespuķe</v>
      </c>
      <c r="C130" s="57" t="s">
        <v>576</v>
      </c>
      <c r="D130" s="57" t="s">
        <v>175</v>
      </c>
      <c r="E130" s="66" t="s">
        <v>169</v>
      </c>
      <c r="F130" s="67">
        <v>960</v>
      </c>
      <c r="G130" s="57" t="s">
        <v>169</v>
      </c>
      <c r="H130" s="73"/>
      <c r="I130" s="74"/>
      <c r="J130" s="74"/>
      <c r="K130" s="74"/>
    </row>
    <row r="131" spans="1:11" x14ac:dyDescent="0.25">
      <c r="A131" s="57" t="s">
        <v>685</v>
      </c>
      <c r="B131" s="57" t="str">
        <f t="shared" si="1"/>
        <v>Dažādošanas prasību izpildei Pārējie</v>
      </c>
      <c r="C131" s="57" t="s">
        <v>576</v>
      </c>
      <c r="D131" s="57" t="s">
        <v>175</v>
      </c>
      <c r="E131" s="66" t="s">
        <v>228</v>
      </c>
      <c r="F131" s="67">
        <v>872</v>
      </c>
      <c r="G131" s="57" t="s">
        <v>175</v>
      </c>
      <c r="H131" s="73"/>
      <c r="I131" s="74"/>
      <c r="J131" s="74"/>
      <c r="K131" s="74"/>
    </row>
    <row r="132" spans="1:11" ht="30" x14ac:dyDescent="0.25">
      <c r="A132" s="57" t="s">
        <v>685</v>
      </c>
      <c r="B132" s="57" t="str">
        <f t="shared" si="1"/>
        <v>Dažādošanas prasību izpildei Pārējie</v>
      </c>
      <c r="C132" s="57" t="s">
        <v>576</v>
      </c>
      <c r="D132" s="57" t="s">
        <v>175</v>
      </c>
      <c r="E132" s="66" t="s">
        <v>232</v>
      </c>
      <c r="F132" s="67">
        <v>873</v>
      </c>
      <c r="G132" s="57" t="s">
        <v>175</v>
      </c>
      <c r="H132" s="73"/>
      <c r="I132" s="74"/>
      <c r="J132" s="74"/>
      <c r="K132" s="74"/>
    </row>
    <row r="133" spans="1:11" x14ac:dyDescent="0.25">
      <c r="A133" s="57" t="s">
        <v>684</v>
      </c>
      <c r="B133" s="57" t="str">
        <f t="shared" si="1"/>
        <v>Dažādošanas prasību izpildei Arbūzi un melones</v>
      </c>
      <c r="C133" s="57" t="s">
        <v>576</v>
      </c>
      <c r="D133" s="57" t="s">
        <v>90</v>
      </c>
      <c r="E133" s="66" t="s">
        <v>57</v>
      </c>
      <c r="F133" s="67">
        <v>937</v>
      </c>
      <c r="G133" s="57" t="s">
        <v>230</v>
      </c>
      <c r="H133" s="73"/>
      <c r="I133" s="74"/>
      <c r="J133" s="74"/>
      <c r="K133" s="74"/>
    </row>
    <row r="134" spans="1:11" x14ac:dyDescent="0.25">
      <c r="A134" s="57" t="s">
        <v>684</v>
      </c>
      <c r="B134" s="57" t="str">
        <f t="shared" si="1"/>
        <v>Dažādošanas prasību izpildei Arbūzi un melones</v>
      </c>
      <c r="C134" s="57" t="s">
        <v>576</v>
      </c>
      <c r="D134" s="57" t="s">
        <v>90</v>
      </c>
      <c r="E134" s="66" t="s">
        <v>59</v>
      </c>
      <c r="F134" s="67">
        <v>937</v>
      </c>
      <c r="G134" s="57" t="s">
        <v>230</v>
      </c>
      <c r="H134" s="73"/>
      <c r="I134" s="74"/>
      <c r="J134" s="74"/>
      <c r="K134" s="74"/>
    </row>
    <row r="135" spans="1:11" x14ac:dyDescent="0.25">
      <c r="A135" s="57" t="s">
        <v>684</v>
      </c>
      <c r="B135" s="57" t="str">
        <f t="shared" si="1"/>
        <v>Dažādošanas prasību izpildei Zemenes</v>
      </c>
      <c r="C135" s="57" t="s">
        <v>576</v>
      </c>
      <c r="D135" s="57" t="s">
        <v>90</v>
      </c>
      <c r="E135" s="66" t="s">
        <v>71</v>
      </c>
      <c r="F135" s="67">
        <v>926</v>
      </c>
      <c r="G135" s="57" t="s">
        <v>71</v>
      </c>
      <c r="H135" s="73"/>
      <c r="I135" s="74"/>
      <c r="J135" s="74"/>
      <c r="K135" s="74"/>
    </row>
    <row r="136" spans="1:11" ht="30" x14ac:dyDescent="0.25">
      <c r="A136" s="57" t="s">
        <v>685</v>
      </c>
      <c r="B136" s="57" t="str">
        <f t="shared" si="1"/>
        <v>Dažādošanas prasību izpildei Aramzemē sētie</v>
      </c>
      <c r="C136" s="57" t="s">
        <v>576</v>
      </c>
      <c r="D136" s="57" t="s">
        <v>208</v>
      </c>
      <c r="E136" s="66" t="s">
        <v>65</v>
      </c>
      <c r="F136" s="67">
        <v>720</v>
      </c>
      <c r="G136" s="57" t="s">
        <v>224</v>
      </c>
      <c r="H136" s="73"/>
      <c r="I136" s="74"/>
      <c r="J136" s="74"/>
      <c r="K136" s="74"/>
    </row>
    <row r="137" spans="1:11" ht="30" x14ac:dyDescent="0.25">
      <c r="A137" s="57" t="s">
        <v>685</v>
      </c>
      <c r="B137" s="57" t="str">
        <f t="shared" ref="B137:B200" si="2">CONCATENATE(C137," ",G137)</f>
        <v>Dažādošanas prasību izpildei Aramzemē sētie</v>
      </c>
      <c r="C137" s="57" t="s">
        <v>576</v>
      </c>
      <c r="D137" s="57" t="s">
        <v>208</v>
      </c>
      <c r="E137" s="66" t="s">
        <v>66</v>
      </c>
      <c r="F137" s="67">
        <v>760</v>
      </c>
      <c r="G137" s="57" t="s">
        <v>224</v>
      </c>
      <c r="H137" s="73"/>
      <c r="I137" s="74"/>
      <c r="J137" s="74"/>
      <c r="K137" s="74"/>
    </row>
    <row r="138" spans="1:11" x14ac:dyDescent="0.25">
      <c r="A138" s="57" t="s">
        <v>685</v>
      </c>
      <c r="B138" s="57" t="str">
        <f t="shared" si="2"/>
        <v>Dažādošanas prasību izpildei Papuve</v>
      </c>
      <c r="C138" s="57" t="s">
        <v>576</v>
      </c>
      <c r="D138" s="57" t="s">
        <v>175</v>
      </c>
      <c r="E138" s="66" t="s">
        <v>478</v>
      </c>
      <c r="F138" s="67">
        <v>610</v>
      </c>
      <c r="G138" s="57" t="s">
        <v>523</v>
      </c>
      <c r="H138" s="73"/>
      <c r="I138" s="74"/>
      <c r="J138" s="74"/>
      <c r="K138" s="74"/>
    </row>
    <row r="139" spans="1:11" ht="75" x14ac:dyDescent="0.25">
      <c r="A139" s="57" t="s">
        <v>685</v>
      </c>
      <c r="B139" s="57" t="str">
        <f t="shared" si="2"/>
        <v>Dažādošanas prasību izpildei Papuve</v>
      </c>
      <c r="C139" s="57" t="s">
        <v>576</v>
      </c>
      <c r="D139" s="57" t="s">
        <v>175</v>
      </c>
      <c r="E139" s="66" t="s">
        <v>480</v>
      </c>
      <c r="F139" s="67">
        <v>611</v>
      </c>
      <c r="G139" s="57" t="s">
        <v>523</v>
      </c>
      <c r="H139" s="73"/>
      <c r="I139" s="74"/>
      <c r="J139" s="74"/>
      <c r="K139" s="74"/>
    </row>
    <row r="140" spans="1:11" x14ac:dyDescent="0.25">
      <c r="A140" s="57" t="s">
        <v>685</v>
      </c>
      <c r="B140" s="57" t="str">
        <f t="shared" si="2"/>
        <v>Dažādošanas prasību izpildei Āboliņš</v>
      </c>
      <c r="C140" s="57" t="s">
        <v>576</v>
      </c>
      <c r="D140" s="57" t="s">
        <v>209</v>
      </c>
      <c r="E140" s="66" t="s">
        <v>73</v>
      </c>
      <c r="F140" s="67">
        <v>723</v>
      </c>
      <c r="G140" s="57" t="s">
        <v>210</v>
      </c>
      <c r="H140" s="73"/>
      <c r="I140" s="74"/>
      <c r="J140" s="74"/>
      <c r="K140" s="74"/>
    </row>
    <row r="141" spans="1:11" x14ac:dyDescent="0.25">
      <c r="A141" s="57" t="s">
        <v>685</v>
      </c>
      <c r="B141" s="57" t="str">
        <f t="shared" si="2"/>
        <v>Dažādošanas prasību izpildei Āboliņš</v>
      </c>
      <c r="C141" s="57" t="s">
        <v>576</v>
      </c>
      <c r="D141" s="57" t="s">
        <v>209</v>
      </c>
      <c r="E141" s="66" t="s">
        <v>337</v>
      </c>
      <c r="F141" s="67">
        <v>781</v>
      </c>
      <c r="G141" s="57" t="s">
        <v>210</v>
      </c>
      <c r="H141" s="73"/>
      <c r="I141" s="74"/>
      <c r="J141" s="74"/>
      <c r="K141" s="74"/>
    </row>
    <row r="142" spans="1:11" x14ac:dyDescent="0.25">
      <c r="A142" s="57" t="s">
        <v>685</v>
      </c>
      <c r="B142" s="57" t="str">
        <f t="shared" si="2"/>
        <v>Dažādošanas prasību izpildei Āboliņš</v>
      </c>
      <c r="C142" s="57" t="s">
        <v>576</v>
      </c>
      <c r="D142" s="57" t="s">
        <v>209</v>
      </c>
      <c r="E142" s="66" t="s">
        <v>339</v>
      </c>
      <c r="F142" s="67">
        <v>773</v>
      </c>
      <c r="G142" s="57" t="s">
        <v>210</v>
      </c>
      <c r="H142" s="73"/>
      <c r="I142" s="74"/>
      <c r="J142" s="74"/>
      <c r="K142" s="74"/>
    </row>
    <row r="143" spans="1:11" x14ac:dyDescent="0.25">
      <c r="A143" s="57" t="s">
        <v>685</v>
      </c>
      <c r="B143" s="57" t="str">
        <f t="shared" si="2"/>
        <v>Dažādošanas prasību izpildei Āboliņš</v>
      </c>
      <c r="C143" s="57" t="s">
        <v>576</v>
      </c>
      <c r="D143" s="57" t="s">
        <v>209</v>
      </c>
      <c r="E143" s="66" t="s">
        <v>74</v>
      </c>
      <c r="F143" s="67">
        <v>724</v>
      </c>
      <c r="G143" s="57" t="s">
        <v>210</v>
      </c>
      <c r="H143" s="73"/>
      <c r="I143" s="74"/>
      <c r="J143" s="74"/>
      <c r="K143" s="74"/>
    </row>
    <row r="144" spans="1:11" x14ac:dyDescent="0.25">
      <c r="A144" s="57" t="s">
        <v>685</v>
      </c>
      <c r="B144" s="57" t="str">
        <f t="shared" si="2"/>
        <v>Dažādošanas prasību izpildei Āboliņš</v>
      </c>
      <c r="C144" s="57" t="s">
        <v>576</v>
      </c>
      <c r="D144" s="57" t="s">
        <v>209</v>
      </c>
      <c r="E144" s="66" t="s">
        <v>343</v>
      </c>
      <c r="F144" s="67">
        <v>774</v>
      </c>
      <c r="G144" s="57" t="s">
        <v>210</v>
      </c>
      <c r="H144" s="73"/>
      <c r="I144" s="74"/>
      <c r="J144" s="74"/>
      <c r="K144" s="74"/>
    </row>
    <row r="145" spans="1:11" x14ac:dyDescent="0.25">
      <c r="A145" s="57" t="s">
        <v>685</v>
      </c>
      <c r="B145" s="57" t="str">
        <f t="shared" si="2"/>
        <v>Dažādošanas prasību izpildei Āboliņš</v>
      </c>
      <c r="C145" s="57" t="s">
        <v>576</v>
      </c>
      <c r="D145" s="57" t="s">
        <v>209</v>
      </c>
      <c r="E145" s="66" t="s">
        <v>75</v>
      </c>
      <c r="F145" s="67">
        <v>725</v>
      </c>
      <c r="G145" s="57" t="s">
        <v>210</v>
      </c>
      <c r="H145" s="73"/>
      <c r="I145" s="74"/>
      <c r="J145" s="74"/>
      <c r="K145" s="74"/>
    </row>
    <row r="146" spans="1:11" x14ac:dyDescent="0.25">
      <c r="A146" s="57" t="s">
        <v>685</v>
      </c>
      <c r="B146" s="57" t="str">
        <f t="shared" si="2"/>
        <v>Dažādošanas prasību izpildei Āboliņš</v>
      </c>
      <c r="C146" s="57" t="s">
        <v>576</v>
      </c>
      <c r="D146" s="57" t="s">
        <v>209</v>
      </c>
      <c r="E146" s="66" t="s">
        <v>346</v>
      </c>
      <c r="F146" s="67">
        <v>775</v>
      </c>
      <c r="G146" s="57" t="s">
        <v>210</v>
      </c>
      <c r="H146" s="73"/>
      <c r="I146" s="74"/>
      <c r="J146" s="74"/>
      <c r="K146" s="74"/>
    </row>
    <row r="147" spans="1:11" x14ac:dyDescent="0.25">
      <c r="A147" s="57" t="s">
        <v>685</v>
      </c>
      <c r="B147" s="57" t="str">
        <f t="shared" si="2"/>
        <v>Dažādošanas prasību izpildei Lucerna</v>
      </c>
      <c r="C147" s="57" t="s">
        <v>576</v>
      </c>
      <c r="D147" s="57" t="s">
        <v>209</v>
      </c>
      <c r="E147" s="66" t="s">
        <v>76</v>
      </c>
      <c r="F147" s="67">
        <v>726</v>
      </c>
      <c r="G147" s="57" t="s">
        <v>76</v>
      </c>
      <c r="H147" s="73"/>
      <c r="I147" s="74"/>
      <c r="J147" s="74"/>
      <c r="K147" s="74"/>
    </row>
    <row r="148" spans="1:11" x14ac:dyDescent="0.25">
      <c r="A148" s="57" t="s">
        <v>685</v>
      </c>
      <c r="B148" s="57" t="str">
        <f t="shared" si="2"/>
        <v>Dažādošanas prasību izpildei Lucerna</v>
      </c>
      <c r="C148" s="57" t="s">
        <v>576</v>
      </c>
      <c r="D148" s="57" t="s">
        <v>209</v>
      </c>
      <c r="E148" s="66" t="s">
        <v>349</v>
      </c>
      <c r="F148" s="67">
        <v>776</v>
      </c>
      <c r="G148" s="57" t="s">
        <v>76</v>
      </c>
      <c r="H148" s="73"/>
      <c r="I148" s="74"/>
      <c r="J148" s="74"/>
      <c r="K148" s="74"/>
    </row>
    <row r="149" spans="1:11" x14ac:dyDescent="0.25">
      <c r="A149" s="57" t="s">
        <v>685</v>
      </c>
      <c r="B149" s="57" t="str">
        <f t="shared" si="2"/>
        <v>Dažādošanas prasību izpildei Austrumu galega</v>
      </c>
      <c r="C149" s="57" t="s">
        <v>576</v>
      </c>
      <c r="D149" s="57" t="s">
        <v>209</v>
      </c>
      <c r="E149" s="66" t="s">
        <v>29</v>
      </c>
      <c r="F149" s="67">
        <v>727</v>
      </c>
      <c r="G149" s="57" t="s">
        <v>29</v>
      </c>
      <c r="H149" s="73"/>
      <c r="I149" s="74"/>
      <c r="J149" s="74"/>
      <c r="K149" s="74"/>
    </row>
    <row r="150" spans="1:11" x14ac:dyDescent="0.25">
      <c r="A150" s="57" t="s">
        <v>685</v>
      </c>
      <c r="B150" s="57" t="str">
        <f t="shared" si="2"/>
        <v>Dažādošanas prasību izpildei Austrumu galega</v>
      </c>
      <c r="C150" s="57" t="s">
        <v>576</v>
      </c>
      <c r="D150" s="57" t="s">
        <v>209</v>
      </c>
      <c r="E150" s="66" t="s">
        <v>352</v>
      </c>
      <c r="F150" s="67">
        <v>777</v>
      </c>
      <c r="G150" s="57" t="s">
        <v>29</v>
      </c>
      <c r="H150" s="73"/>
      <c r="I150" s="74"/>
      <c r="J150" s="74"/>
      <c r="K150" s="74"/>
    </row>
    <row r="151" spans="1:11" x14ac:dyDescent="0.25">
      <c r="A151" s="57" t="s">
        <v>685</v>
      </c>
      <c r="B151" s="57" t="str">
        <f t="shared" si="2"/>
        <v>Dažādošanas prasību izpildei Ragainais vanagnadziņš</v>
      </c>
      <c r="C151" s="57" t="s">
        <v>576</v>
      </c>
      <c r="D151" s="57" t="s">
        <v>209</v>
      </c>
      <c r="E151" s="66" t="s">
        <v>63</v>
      </c>
      <c r="F151" s="67">
        <v>728</v>
      </c>
      <c r="G151" s="57" t="s">
        <v>63</v>
      </c>
      <c r="H151" s="73"/>
      <c r="I151" s="74"/>
      <c r="J151" s="74"/>
      <c r="K151" s="74"/>
    </row>
    <row r="152" spans="1:11" x14ac:dyDescent="0.25">
      <c r="A152" s="57" t="s">
        <v>685</v>
      </c>
      <c r="B152" s="57" t="str">
        <f t="shared" si="2"/>
        <v>Dažādošanas prasību izpildei Ragainais vanagnadziņš</v>
      </c>
      <c r="C152" s="57" t="s">
        <v>576</v>
      </c>
      <c r="D152" s="57" t="s">
        <v>209</v>
      </c>
      <c r="E152" s="66" t="s">
        <v>355</v>
      </c>
      <c r="F152" s="67">
        <v>778</v>
      </c>
      <c r="G152" s="57" t="s">
        <v>63</v>
      </c>
      <c r="H152" s="73"/>
      <c r="I152" s="74"/>
      <c r="J152" s="74"/>
      <c r="K152" s="74"/>
    </row>
    <row r="153" spans="1:11" x14ac:dyDescent="0.25">
      <c r="A153" s="57" t="s">
        <v>685</v>
      </c>
      <c r="B153" s="57" t="str">
        <f t="shared" si="2"/>
        <v>Dažādošanas prasību izpildei Amoliņš</v>
      </c>
      <c r="C153" s="57" t="s">
        <v>576</v>
      </c>
      <c r="D153" s="57" t="s">
        <v>209</v>
      </c>
      <c r="E153" s="66" t="s">
        <v>68</v>
      </c>
      <c r="F153" s="67">
        <v>729</v>
      </c>
      <c r="G153" s="57" t="s">
        <v>68</v>
      </c>
      <c r="H153" s="73"/>
      <c r="I153" s="74"/>
      <c r="J153" s="74"/>
      <c r="K153" s="74"/>
    </row>
    <row r="154" spans="1:11" x14ac:dyDescent="0.25">
      <c r="A154" s="57" t="s">
        <v>685</v>
      </c>
      <c r="B154" s="57" t="str">
        <f t="shared" si="2"/>
        <v>Dažādošanas prasību izpildei Amoliņš</v>
      </c>
      <c r="C154" s="57" t="s">
        <v>576</v>
      </c>
      <c r="D154" s="57" t="s">
        <v>209</v>
      </c>
      <c r="E154" s="66" t="s">
        <v>358</v>
      </c>
      <c r="F154" s="67">
        <v>779</v>
      </c>
      <c r="G154" s="57" t="s">
        <v>68</v>
      </c>
      <c r="H154" s="73"/>
      <c r="I154" s="74"/>
      <c r="J154" s="74"/>
      <c r="K154" s="74"/>
    </row>
    <row r="155" spans="1:11" x14ac:dyDescent="0.25">
      <c r="A155" s="57" t="s">
        <v>685</v>
      </c>
      <c r="B155" s="57" t="str">
        <f t="shared" si="2"/>
        <v>Dažādošanas prasību izpildei Esparsete</v>
      </c>
      <c r="C155" s="57" t="s">
        <v>576</v>
      </c>
      <c r="D155" s="57" t="s">
        <v>209</v>
      </c>
      <c r="E155" s="66" t="s">
        <v>72</v>
      </c>
      <c r="F155" s="67">
        <v>714</v>
      </c>
      <c r="G155" s="57" t="s">
        <v>72</v>
      </c>
      <c r="H155" s="73"/>
      <c r="I155" s="74"/>
      <c r="J155" s="74"/>
      <c r="K155" s="74"/>
    </row>
    <row r="156" spans="1:11" x14ac:dyDescent="0.25">
      <c r="A156" s="57" t="s">
        <v>685</v>
      </c>
      <c r="B156" s="57" t="str">
        <f t="shared" si="2"/>
        <v>Dažādošanas prasību izpildei Esparsete</v>
      </c>
      <c r="C156" s="57" t="s">
        <v>576</v>
      </c>
      <c r="D156" s="57" t="s">
        <v>209</v>
      </c>
      <c r="E156" s="66" t="s">
        <v>361</v>
      </c>
      <c r="F156" s="67">
        <v>784</v>
      </c>
      <c r="G156" s="57" t="s">
        <v>72</v>
      </c>
      <c r="H156" s="73"/>
      <c r="I156" s="74"/>
      <c r="J156" s="74"/>
      <c r="K156" s="74"/>
    </row>
    <row r="157" spans="1:11" x14ac:dyDescent="0.25">
      <c r="A157" s="57" t="s">
        <v>685</v>
      </c>
      <c r="B157" s="57" t="str">
        <f t="shared" si="2"/>
        <v>Dažādošanas prasību izpildei Lupīna</v>
      </c>
      <c r="C157" s="57" t="s">
        <v>576</v>
      </c>
      <c r="D157" s="57" t="s">
        <v>209</v>
      </c>
      <c r="E157" s="66" t="s">
        <v>212</v>
      </c>
      <c r="F157" s="67">
        <v>430</v>
      </c>
      <c r="G157" s="57" t="s">
        <v>28</v>
      </c>
      <c r="H157" s="73"/>
      <c r="I157" s="74"/>
      <c r="J157" s="74"/>
      <c r="K157" s="74"/>
    </row>
    <row r="158" spans="1:11" x14ac:dyDescent="0.25">
      <c r="A158" s="57" t="s">
        <v>685</v>
      </c>
      <c r="B158" s="57" t="str">
        <f t="shared" si="2"/>
        <v>Dažādošanas prasību izpildei Lauka pupas, vasaras vīķi</v>
      </c>
      <c r="C158" s="57" t="s">
        <v>576</v>
      </c>
      <c r="D158" s="57" t="s">
        <v>209</v>
      </c>
      <c r="E158" s="66" t="s">
        <v>60</v>
      </c>
      <c r="F158" s="67">
        <v>441</v>
      </c>
      <c r="G158" s="57" t="s">
        <v>575</v>
      </c>
      <c r="H158" s="73"/>
      <c r="I158" s="74"/>
      <c r="J158" s="74"/>
      <c r="K158" s="74"/>
    </row>
    <row r="159" spans="1:11" x14ac:dyDescent="0.25">
      <c r="A159" s="57" t="s">
        <v>685</v>
      </c>
      <c r="B159" s="57" t="str">
        <f t="shared" si="2"/>
        <v>Dažādošanas prasību izpildei Lauka pupas, vasaras vīķi</v>
      </c>
      <c r="C159" s="57" t="s">
        <v>576</v>
      </c>
      <c r="D159" s="57" t="s">
        <v>209</v>
      </c>
      <c r="E159" s="66" t="s">
        <v>368</v>
      </c>
      <c r="F159" s="67">
        <v>471</v>
      </c>
      <c r="G159" s="57" t="s">
        <v>575</v>
      </c>
      <c r="H159" s="73"/>
      <c r="I159" s="74"/>
      <c r="J159" s="74"/>
      <c r="K159" s="74"/>
    </row>
    <row r="160" spans="1:11" x14ac:dyDescent="0.25">
      <c r="A160" s="57" t="s">
        <v>685</v>
      </c>
      <c r="B160" s="57" t="str">
        <f t="shared" si="2"/>
        <v>Dažādošanas prasību izpildei Vīķi, ziemas</v>
      </c>
      <c r="C160" s="57" t="s">
        <v>576</v>
      </c>
      <c r="D160" s="57" t="s">
        <v>209</v>
      </c>
      <c r="E160" s="66" t="s">
        <v>61</v>
      </c>
      <c r="F160" s="67">
        <v>442</v>
      </c>
      <c r="G160" s="57" t="s">
        <v>61</v>
      </c>
      <c r="H160" s="73"/>
      <c r="I160" s="74"/>
      <c r="J160" s="74"/>
      <c r="K160" s="74"/>
    </row>
    <row r="161" spans="1:12" x14ac:dyDescent="0.25">
      <c r="A161" s="57" t="s">
        <v>685</v>
      </c>
      <c r="B161" s="57" t="str">
        <f t="shared" si="2"/>
        <v>Dažādošanas prasību izpildei Vīķi, ziemas</v>
      </c>
      <c r="C161" s="57" t="s">
        <v>576</v>
      </c>
      <c r="D161" s="57" t="s">
        <v>209</v>
      </c>
      <c r="E161" s="66" t="s">
        <v>371</v>
      </c>
      <c r="F161" s="67">
        <v>472</v>
      </c>
      <c r="G161" s="57" t="s">
        <v>61</v>
      </c>
      <c r="H161" s="73"/>
      <c r="I161" s="74"/>
      <c r="J161" s="74"/>
      <c r="K161" s="74"/>
    </row>
    <row r="162" spans="1:12" x14ac:dyDescent="0.25">
      <c r="A162" s="57" t="s">
        <v>685</v>
      </c>
      <c r="B162" s="57" t="str">
        <f t="shared" si="2"/>
        <v>Dažādošanas prasību izpildei Soja</v>
      </c>
      <c r="C162" s="57" t="s">
        <v>576</v>
      </c>
      <c r="D162" s="57" t="s">
        <v>209</v>
      </c>
      <c r="E162" s="66" t="s">
        <v>27</v>
      </c>
      <c r="F162" s="67">
        <v>443</v>
      </c>
      <c r="G162" s="57" t="s">
        <v>27</v>
      </c>
      <c r="H162" s="73"/>
      <c r="I162" s="74"/>
      <c r="J162" s="74"/>
      <c r="K162" s="74"/>
      <c r="L162" s="72"/>
    </row>
    <row r="163" spans="1:12" x14ac:dyDescent="0.25">
      <c r="A163" s="57" t="s">
        <v>685</v>
      </c>
      <c r="B163" s="57" t="str">
        <f t="shared" si="2"/>
        <v>Dažādošanas prasību izpildei Soja</v>
      </c>
      <c r="C163" s="57" t="s">
        <v>576</v>
      </c>
      <c r="D163" s="57" t="s">
        <v>209</v>
      </c>
      <c r="E163" s="66" t="s">
        <v>375</v>
      </c>
      <c r="F163" s="67">
        <v>473</v>
      </c>
      <c r="G163" s="57" t="s">
        <v>27</v>
      </c>
      <c r="H163" s="73"/>
      <c r="I163" s="74"/>
      <c r="J163" s="74"/>
      <c r="K163" s="74"/>
      <c r="L163" s="72"/>
    </row>
    <row r="164" spans="1:12" x14ac:dyDescent="0.25">
      <c r="A164" s="57" t="s">
        <v>684</v>
      </c>
      <c r="B164" s="57" t="str">
        <f t="shared" si="2"/>
        <v>Ilggadīgie stādījumi Ābeles</v>
      </c>
      <c r="C164" s="57" t="s">
        <v>91</v>
      </c>
      <c r="D164" s="57" t="s">
        <v>91</v>
      </c>
      <c r="E164" s="66" t="s">
        <v>92</v>
      </c>
      <c r="F164" s="67">
        <v>911</v>
      </c>
      <c r="G164" s="57" t="s">
        <v>92</v>
      </c>
      <c r="H164" s="73"/>
      <c r="I164" s="67"/>
      <c r="J164" s="67"/>
      <c r="K164" s="67"/>
      <c r="L164" s="75"/>
    </row>
    <row r="165" spans="1:12" x14ac:dyDescent="0.25">
      <c r="A165" s="57" t="s">
        <v>684</v>
      </c>
      <c r="B165" s="57" t="str">
        <f t="shared" si="2"/>
        <v>Ilggadīgie stādījumi Bumbieres</v>
      </c>
      <c r="C165" s="57" t="s">
        <v>91</v>
      </c>
      <c r="D165" s="57" t="s">
        <v>91</v>
      </c>
      <c r="E165" s="66" t="s">
        <v>93</v>
      </c>
      <c r="F165" s="67">
        <v>912</v>
      </c>
      <c r="G165" s="57" t="s">
        <v>93</v>
      </c>
      <c r="H165" s="73"/>
      <c r="I165" s="67"/>
      <c r="J165" s="67"/>
      <c r="K165" s="67"/>
      <c r="L165" s="75"/>
    </row>
    <row r="166" spans="1:12" x14ac:dyDescent="0.25">
      <c r="A166" s="57" t="s">
        <v>684</v>
      </c>
      <c r="B166" s="57" t="str">
        <f t="shared" si="2"/>
        <v>Ilggadīgie stādījumi Saldie un skābie ķirši</v>
      </c>
      <c r="C166" s="57" t="s">
        <v>91</v>
      </c>
      <c r="D166" s="57" t="s">
        <v>91</v>
      </c>
      <c r="E166" s="66" t="s">
        <v>94</v>
      </c>
      <c r="F166" s="67">
        <v>932</v>
      </c>
      <c r="G166" s="57" t="s">
        <v>94</v>
      </c>
      <c r="H166" s="73"/>
      <c r="I166" s="67"/>
      <c r="J166" s="67"/>
      <c r="K166" s="67"/>
      <c r="L166" s="75"/>
    </row>
    <row r="167" spans="1:12" x14ac:dyDescent="0.25">
      <c r="A167" s="57" t="s">
        <v>684</v>
      </c>
      <c r="B167" s="57" t="str">
        <f t="shared" si="2"/>
        <v>Ilggadīgie stādījumi Plūmes</v>
      </c>
      <c r="C167" s="57" t="s">
        <v>91</v>
      </c>
      <c r="D167" s="57" t="s">
        <v>91</v>
      </c>
      <c r="E167" s="66" t="s">
        <v>95</v>
      </c>
      <c r="F167" s="67">
        <v>914</v>
      </c>
      <c r="G167" s="57" t="s">
        <v>95</v>
      </c>
      <c r="H167" s="73"/>
      <c r="I167" s="67"/>
      <c r="J167" s="67"/>
      <c r="K167" s="67"/>
      <c r="L167" s="75"/>
    </row>
    <row r="168" spans="1:12" x14ac:dyDescent="0.25">
      <c r="A168" s="57" t="s">
        <v>684</v>
      </c>
      <c r="B168" s="57" t="str">
        <f t="shared" si="2"/>
        <v>Ilggadīgie stādījumi Aronijas</v>
      </c>
      <c r="C168" s="57" t="s">
        <v>91</v>
      </c>
      <c r="D168" s="57" t="s">
        <v>91</v>
      </c>
      <c r="E168" s="66" t="s">
        <v>96</v>
      </c>
      <c r="F168" s="67">
        <v>918</v>
      </c>
      <c r="G168" s="57" t="s">
        <v>96</v>
      </c>
      <c r="H168" s="73"/>
      <c r="I168" s="67"/>
      <c r="J168" s="67"/>
      <c r="K168" s="67"/>
      <c r="L168" s="75"/>
    </row>
    <row r="169" spans="1:12" x14ac:dyDescent="0.25">
      <c r="A169" s="57" t="s">
        <v>684</v>
      </c>
      <c r="B169" s="57" t="str">
        <f t="shared" si="2"/>
        <v>Ilggadīgie stādījumi Smiltsērkšķi</v>
      </c>
      <c r="C169" s="57" t="s">
        <v>91</v>
      </c>
      <c r="D169" s="57" t="s">
        <v>91</v>
      </c>
      <c r="E169" s="66" t="s">
        <v>97</v>
      </c>
      <c r="F169" s="67">
        <v>919</v>
      </c>
      <c r="G169" s="57" t="s">
        <v>97</v>
      </c>
      <c r="H169" s="73"/>
      <c r="I169" s="67"/>
      <c r="J169" s="67"/>
      <c r="K169" s="67"/>
      <c r="L169" s="75"/>
    </row>
    <row r="170" spans="1:12" x14ac:dyDescent="0.25">
      <c r="A170" s="57" t="s">
        <v>684</v>
      </c>
      <c r="B170" s="57" t="str">
        <f t="shared" si="2"/>
        <v>Ilggadīgie stādījumi Avenes</v>
      </c>
      <c r="C170" s="57" t="s">
        <v>91</v>
      </c>
      <c r="D170" s="57" t="s">
        <v>91</v>
      </c>
      <c r="E170" s="66" t="s">
        <v>98</v>
      </c>
      <c r="F170" s="67">
        <v>921</v>
      </c>
      <c r="G170" s="57" t="s">
        <v>98</v>
      </c>
      <c r="H170" s="73"/>
      <c r="I170" s="67"/>
      <c r="J170" s="67"/>
      <c r="K170" s="67"/>
      <c r="L170" s="75"/>
    </row>
    <row r="171" spans="1:12" x14ac:dyDescent="0.25">
      <c r="A171" s="57" t="s">
        <v>684</v>
      </c>
      <c r="B171" s="57" t="str">
        <f t="shared" si="2"/>
        <v>Ilggadīgie stādījumi Upenes</v>
      </c>
      <c r="C171" s="57" t="s">
        <v>91</v>
      </c>
      <c r="D171" s="57" t="s">
        <v>91</v>
      </c>
      <c r="E171" s="66" t="s">
        <v>99</v>
      </c>
      <c r="F171" s="67">
        <v>922</v>
      </c>
      <c r="G171" s="57" t="s">
        <v>99</v>
      </c>
      <c r="H171" s="73"/>
      <c r="I171" s="67"/>
      <c r="J171" s="67"/>
      <c r="K171" s="67"/>
      <c r="L171" s="75"/>
    </row>
    <row r="172" spans="1:12" x14ac:dyDescent="0.25">
      <c r="A172" s="57" t="s">
        <v>684</v>
      </c>
      <c r="B172" s="57" t="str">
        <f t="shared" si="2"/>
        <v>Ilggadīgie stādījumi Sarkanās un baltās jāņogas</v>
      </c>
      <c r="C172" s="57" t="s">
        <v>91</v>
      </c>
      <c r="D172" s="57" t="s">
        <v>91</v>
      </c>
      <c r="E172" s="66" t="s">
        <v>100</v>
      </c>
      <c r="F172" s="67">
        <v>933</v>
      </c>
      <c r="G172" s="57" t="s">
        <v>100</v>
      </c>
      <c r="H172" s="73"/>
      <c r="I172" s="67"/>
      <c r="J172" s="67"/>
      <c r="K172" s="67"/>
      <c r="L172" s="75"/>
    </row>
    <row r="173" spans="1:12" x14ac:dyDescent="0.25">
      <c r="A173" s="57" t="s">
        <v>684</v>
      </c>
      <c r="B173" s="57" t="str">
        <f t="shared" si="2"/>
        <v>Ilggadīgie stādījumi Krūmmellenes (zilenes)</v>
      </c>
      <c r="C173" s="57" t="s">
        <v>91</v>
      </c>
      <c r="D173" s="57" t="s">
        <v>91</v>
      </c>
      <c r="E173" s="66" t="s">
        <v>101</v>
      </c>
      <c r="F173" s="67">
        <v>924</v>
      </c>
      <c r="G173" s="57" t="s">
        <v>101</v>
      </c>
      <c r="H173" s="73"/>
      <c r="I173" s="67"/>
      <c r="J173" s="67"/>
      <c r="K173" s="67"/>
      <c r="L173" s="75"/>
    </row>
    <row r="174" spans="1:12" x14ac:dyDescent="0.25">
      <c r="A174" s="57" t="s">
        <v>684</v>
      </c>
      <c r="B174" s="57" t="str">
        <f t="shared" si="2"/>
        <v>Ilggadīgie stādījumi Lielogu dzērvenes</v>
      </c>
      <c r="C174" s="57" t="s">
        <v>91</v>
      </c>
      <c r="D174" s="57" t="s">
        <v>91</v>
      </c>
      <c r="E174" s="66" t="s">
        <v>102</v>
      </c>
      <c r="F174" s="67">
        <v>934</v>
      </c>
      <c r="G174" s="57" t="s">
        <v>102</v>
      </c>
      <c r="H174" s="73"/>
      <c r="I174" s="67"/>
      <c r="J174" s="67"/>
      <c r="K174" s="67"/>
      <c r="L174" s="75"/>
    </row>
    <row r="175" spans="1:12" x14ac:dyDescent="0.25">
      <c r="A175" s="57" t="s">
        <v>684</v>
      </c>
      <c r="B175" s="57" t="str">
        <f t="shared" si="2"/>
        <v>Ilggadīgie stādījumi Ērkšķogas</v>
      </c>
      <c r="C175" s="57" t="s">
        <v>91</v>
      </c>
      <c r="D175" s="57" t="s">
        <v>91</v>
      </c>
      <c r="E175" s="66" t="s">
        <v>103</v>
      </c>
      <c r="F175" s="67">
        <v>927</v>
      </c>
      <c r="G175" s="57" t="s">
        <v>103</v>
      </c>
      <c r="H175" s="73"/>
      <c r="I175" s="67"/>
      <c r="J175" s="67"/>
      <c r="K175" s="67"/>
      <c r="L175" s="75"/>
    </row>
    <row r="176" spans="1:12" x14ac:dyDescent="0.25">
      <c r="A176" s="57" t="s">
        <v>684</v>
      </c>
      <c r="B176" s="57" t="str">
        <f t="shared" si="2"/>
        <v>Ilggadīgie stādījumi Krūmcidonijas</v>
      </c>
      <c r="C176" s="57" t="s">
        <v>91</v>
      </c>
      <c r="D176" s="57" t="s">
        <v>91</v>
      </c>
      <c r="E176" s="66" t="s">
        <v>104</v>
      </c>
      <c r="F176" s="67">
        <v>928</v>
      </c>
      <c r="G176" s="57" t="s">
        <v>104</v>
      </c>
      <c r="H176" s="73"/>
      <c r="I176" s="67"/>
      <c r="J176" s="67"/>
      <c r="K176" s="67"/>
      <c r="L176" s="75"/>
    </row>
    <row r="177" spans="1:12" x14ac:dyDescent="0.25">
      <c r="A177" s="57" t="s">
        <v>684</v>
      </c>
      <c r="B177" s="57" t="str">
        <f t="shared" si="2"/>
        <v>Ilggadīgie stādījumi Kazenes</v>
      </c>
      <c r="C177" s="57" t="s">
        <v>91</v>
      </c>
      <c r="D177" s="57" t="s">
        <v>91</v>
      </c>
      <c r="E177" s="66" t="s">
        <v>105</v>
      </c>
      <c r="F177" s="67">
        <v>929</v>
      </c>
      <c r="G177" s="57" t="s">
        <v>105</v>
      </c>
      <c r="H177" s="73"/>
      <c r="I177" s="67"/>
      <c r="J177" s="67"/>
      <c r="K177" s="67"/>
      <c r="L177" s="75"/>
    </row>
    <row r="178" spans="1:12" x14ac:dyDescent="0.25">
      <c r="A178" s="57" t="s">
        <v>684</v>
      </c>
      <c r="B178" s="57" t="str">
        <f t="shared" si="2"/>
        <v>Ilggadīgie stādījumi Dārza pīlādži</v>
      </c>
      <c r="C178" s="57" t="s">
        <v>91</v>
      </c>
      <c r="D178" s="57" t="s">
        <v>91</v>
      </c>
      <c r="E178" s="66" t="s">
        <v>106</v>
      </c>
      <c r="F178" s="67">
        <v>931</v>
      </c>
      <c r="G178" s="57" t="s">
        <v>106</v>
      </c>
      <c r="H178" s="73"/>
      <c r="I178" s="67"/>
      <c r="J178" s="67"/>
      <c r="K178" s="67"/>
      <c r="L178" s="75"/>
    </row>
    <row r="179" spans="1:12" x14ac:dyDescent="0.25">
      <c r="A179" s="57" t="s">
        <v>684</v>
      </c>
      <c r="B179" s="57" t="str">
        <f t="shared" si="2"/>
        <v>Ilggadīgie stādījumi Vīnogas</v>
      </c>
      <c r="C179" s="57" t="s">
        <v>91</v>
      </c>
      <c r="D179" s="57" t="s">
        <v>91</v>
      </c>
      <c r="E179" s="66" t="s">
        <v>107</v>
      </c>
      <c r="F179" s="67">
        <v>935</v>
      </c>
      <c r="G179" s="57" t="s">
        <v>107</v>
      </c>
      <c r="H179" s="73"/>
      <c r="I179" s="67"/>
      <c r="J179" s="67"/>
      <c r="K179" s="67"/>
      <c r="L179" s="75"/>
    </row>
    <row r="180" spans="1:12" x14ac:dyDescent="0.25">
      <c r="A180" s="57" t="s">
        <v>684</v>
      </c>
      <c r="B180" s="57" t="str">
        <f t="shared" si="2"/>
        <v>Ilggadīgie stādījumi Sausserdis</v>
      </c>
      <c r="C180" s="57" t="s">
        <v>91</v>
      </c>
      <c r="D180" s="57" t="s">
        <v>91</v>
      </c>
      <c r="E180" s="66" t="s">
        <v>108</v>
      </c>
      <c r="F180" s="67">
        <v>938</v>
      </c>
      <c r="G180" s="57" t="s">
        <v>108</v>
      </c>
      <c r="H180" s="73"/>
      <c r="I180" s="67"/>
      <c r="J180" s="67"/>
      <c r="K180" s="67"/>
      <c r="L180" s="75"/>
    </row>
    <row r="181" spans="1:12" x14ac:dyDescent="0.25">
      <c r="A181" s="57" t="s">
        <v>684</v>
      </c>
      <c r="B181" s="57" t="str">
        <f t="shared" si="2"/>
        <v>Ilggadīgie stādījumi Irbene</v>
      </c>
      <c r="C181" s="57" t="s">
        <v>91</v>
      </c>
      <c r="D181" s="57" t="s">
        <v>91</v>
      </c>
      <c r="E181" s="66" t="s">
        <v>109</v>
      </c>
      <c r="F181" s="67">
        <v>939</v>
      </c>
      <c r="G181" s="57" t="s">
        <v>109</v>
      </c>
      <c r="H181" s="73"/>
      <c r="I181" s="67"/>
      <c r="J181" s="67"/>
      <c r="K181" s="67"/>
      <c r="L181" s="75"/>
    </row>
    <row r="182" spans="1:12" x14ac:dyDescent="0.25">
      <c r="A182" s="57" t="s">
        <v>684</v>
      </c>
      <c r="B182" s="57" t="str">
        <f t="shared" si="2"/>
        <v>Ilggadīgie stādījumi Plūškoks</v>
      </c>
      <c r="C182" s="57" t="s">
        <v>91</v>
      </c>
      <c r="D182" s="57" t="s">
        <v>91</v>
      </c>
      <c r="E182" s="66" t="s">
        <v>110</v>
      </c>
      <c r="F182" s="67">
        <v>915</v>
      </c>
      <c r="G182" s="57" t="s">
        <v>110</v>
      </c>
      <c r="H182" s="73"/>
      <c r="I182" s="67"/>
      <c r="J182" s="67"/>
      <c r="K182" s="67"/>
      <c r="L182" s="75"/>
    </row>
    <row r="183" spans="1:12" ht="60" x14ac:dyDescent="0.25">
      <c r="A183" s="57" t="s">
        <v>684</v>
      </c>
      <c r="B183" s="57" t="str">
        <f t="shared" si="2"/>
        <v>Ilggadīgie stādījumi Augļu koki un ogulāji (izņemot zemenes), ja vienlaidu platībā augošas BSA atbalsttiesīgās augļu koku un ogulāju sugas katra aizņem mazāk par 0,3 ha</v>
      </c>
      <c r="C183" s="57" t="s">
        <v>91</v>
      </c>
      <c r="D183" s="57" t="s">
        <v>91</v>
      </c>
      <c r="E183" s="66" t="s">
        <v>111</v>
      </c>
      <c r="F183" s="67">
        <v>950</v>
      </c>
      <c r="G183" s="57" t="s">
        <v>111</v>
      </c>
      <c r="H183" s="73"/>
      <c r="I183" s="67"/>
      <c r="J183" s="67"/>
      <c r="K183" s="67"/>
      <c r="L183" s="75"/>
    </row>
    <row r="184" spans="1:12" x14ac:dyDescent="0.25">
      <c r="A184" s="57" t="s">
        <v>684</v>
      </c>
      <c r="B184" s="57" t="str">
        <f t="shared" si="2"/>
        <v>Ilggadīgie stādījumi Citur neminēti ilggadīgie stādījumi</v>
      </c>
      <c r="C184" s="57" t="s">
        <v>91</v>
      </c>
      <c r="D184" s="57" t="s">
        <v>91</v>
      </c>
      <c r="E184" s="66" t="s">
        <v>129</v>
      </c>
      <c r="F184" s="67">
        <v>952</v>
      </c>
      <c r="G184" s="57" t="s">
        <v>129</v>
      </c>
      <c r="H184" s="73"/>
      <c r="I184" s="67"/>
      <c r="J184" s="67"/>
      <c r="K184" s="67"/>
      <c r="L184" s="75"/>
    </row>
    <row r="185" spans="1:12" ht="30" x14ac:dyDescent="0.25">
      <c r="A185" s="57" t="s">
        <v>684</v>
      </c>
      <c r="B185" s="57" t="str">
        <f t="shared" si="2"/>
        <v>Ilggadīgie stādījumi Kokaugu stādaudzētavas lauksaimniecības zemē</v>
      </c>
      <c r="C185" s="57" t="s">
        <v>91</v>
      </c>
      <c r="D185" s="57" t="s">
        <v>91</v>
      </c>
      <c r="E185" s="66" t="s">
        <v>112</v>
      </c>
      <c r="F185" s="67">
        <v>640</v>
      </c>
      <c r="G185" s="57" t="s">
        <v>112</v>
      </c>
      <c r="H185" s="73"/>
      <c r="I185" s="67"/>
      <c r="J185" s="67"/>
      <c r="K185" s="67"/>
      <c r="L185" s="75"/>
    </row>
    <row r="186" spans="1:12" x14ac:dyDescent="0.25">
      <c r="A186" s="57" t="s">
        <v>684</v>
      </c>
      <c r="B186" s="57" t="str">
        <f t="shared" si="2"/>
        <v>Ilggadīgie stādījumi Rabarberi</v>
      </c>
      <c r="C186" s="57" t="s">
        <v>91</v>
      </c>
      <c r="D186" s="57" t="s">
        <v>91</v>
      </c>
      <c r="E186" s="66" t="s">
        <v>113</v>
      </c>
      <c r="F186" s="67">
        <v>861</v>
      </c>
      <c r="G186" s="57" t="s">
        <v>113</v>
      </c>
      <c r="H186" s="73"/>
      <c r="I186" s="67"/>
      <c r="J186" s="67"/>
      <c r="K186" s="67"/>
      <c r="L186" s="75"/>
    </row>
    <row r="187" spans="1:12" x14ac:dyDescent="0.25">
      <c r="A187" s="57" t="s">
        <v>684</v>
      </c>
      <c r="B187" s="57" t="str">
        <f t="shared" si="2"/>
        <v>Ilggadīgie stādījumi Lavanda</v>
      </c>
      <c r="C187" s="57" t="s">
        <v>91</v>
      </c>
      <c r="D187" s="57" t="s">
        <v>91</v>
      </c>
      <c r="E187" s="66" t="s">
        <v>114</v>
      </c>
      <c r="F187" s="67">
        <v>885</v>
      </c>
      <c r="G187" s="57" t="s">
        <v>114</v>
      </c>
      <c r="H187" s="73"/>
      <c r="I187" s="67"/>
      <c r="J187" s="67"/>
      <c r="K187" s="67"/>
      <c r="L187" s="75"/>
    </row>
    <row r="188" spans="1:12" x14ac:dyDescent="0.25">
      <c r="A188" s="57" t="s">
        <v>685</v>
      </c>
      <c r="B188" s="57" t="str">
        <f t="shared" si="2"/>
        <v>Zālāji Ilggadīgie zālāji</v>
      </c>
      <c r="C188" s="57" t="s">
        <v>85</v>
      </c>
      <c r="D188" s="57" t="s">
        <v>208</v>
      </c>
      <c r="E188" s="66" t="s">
        <v>64</v>
      </c>
      <c r="F188" s="67">
        <v>710</v>
      </c>
      <c r="G188" s="57" t="s">
        <v>64</v>
      </c>
      <c r="H188" s="73"/>
      <c r="I188" s="67"/>
      <c r="J188" s="67"/>
      <c r="K188" s="67"/>
    </row>
    <row r="189" spans="1:12" x14ac:dyDescent="0.25">
      <c r="A189" s="57" t="s">
        <v>685</v>
      </c>
      <c r="B189" s="57" t="str">
        <f t="shared" si="2"/>
        <v>Īscirtmeta atvasāji, enerģijas augi Apse</v>
      </c>
      <c r="C189" s="57" t="s">
        <v>446</v>
      </c>
      <c r="D189" s="57" t="s">
        <v>446</v>
      </c>
      <c r="E189" s="66" t="s">
        <v>448</v>
      </c>
      <c r="F189" s="67">
        <v>644</v>
      </c>
      <c r="G189" s="57" t="s">
        <v>448</v>
      </c>
      <c r="H189" s="73"/>
      <c r="I189" s="67"/>
      <c r="J189" s="67"/>
      <c r="K189" s="67"/>
    </row>
    <row r="190" spans="1:12" x14ac:dyDescent="0.25">
      <c r="A190" s="57" t="s">
        <v>685</v>
      </c>
      <c r="B190" s="57" t="str">
        <f t="shared" si="2"/>
        <v>Īscirtmeta atvasāji, enerģijas augi Kārkli</v>
      </c>
      <c r="C190" s="57" t="s">
        <v>446</v>
      </c>
      <c r="D190" s="57" t="s">
        <v>446</v>
      </c>
      <c r="E190" s="66" t="s">
        <v>450</v>
      </c>
      <c r="F190" s="67">
        <v>645</v>
      </c>
      <c r="G190" s="57" t="s">
        <v>450</v>
      </c>
      <c r="H190" s="73"/>
      <c r="I190" s="67"/>
      <c r="J190" s="67"/>
      <c r="K190" s="67"/>
    </row>
    <row r="191" spans="1:12" x14ac:dyDescent="0.25">
      <c r="A191" s="57" t="s">
        <v>685</v>
      </c>
      <c r="B191" s="57" t="str">
        <f t="shared" si="2"/>
        <v>Īscirtmeta atvasāji, enerģijas augi Baltalksnis</v>
      </c>
      <c r="C191" s="57" t="s">
        <v>446</v>
      </c>
      <c r="D191" s="57" t="s">
        <v>446</v>
      </c>
      <c r="E191" s="66" t="s">
        <v>452</v>
      </c>
      <c r="F191" s="67">
        <v>646</v>
      </c>
      <c r="G191" s="57" t="s">
        <v>452</v>
      </c>
      <c r="H191" s="73"/>
      <c r="I191" s="67"/>
      <c r="J191" s="67"/>
      <c r="K191" s="67"/>
    </row>
    <row r="192" spans="1:12" x14ac:dyDescent="0.25">
      <c r="A192" s="57" t="s">
        <v>685</v>
      </c>
      <c r="B192" s="57" t="str">
        <f t="shared" si="2"/>
        <v>Īscirtmeta atvasāji, enerģijas augi Miežabrālis</v>
      </c>
      <c r="C192" s="57" t="s">
        <v>446</v>
      </c>
      <c r="D192" s="57" t="s">
        <v>446</v>
      </c>
      <c r="E192" s="66" t="s">
        <v>454</v>
      </c>
      <c r="F192" s="67">
        <v>641</v>
      </c>
      <c r="G192" s="57" t="s">
        <v>454</v>
      </c>
      <c r="H192" s="73"/>
      <c r="I192" s="67"/>
      <c r="J192" s="67"/>
      <c r="K192" s="67"/>
    </row>
    <row r="193" spans="1:11" x14ac:dyDescent="0.25">
      <c r="A193" s="57" t="s">
        <v>685</v>
      </c>
      <c r="B193" s="57" t="str">
        <f t="shared" si="2"/>
        <v>Īscirtmeta atvasāji, enerģijas augi Klūdziņprosa</v>
      </c>
      <c r="C193" s="57" t="s">
        <v>446</v>
      </c>
      <c r="D193" s="57" t="s">
        <v>446</v>
      </c>
      <c r="E193" s="66" t="s">
        <v>456</v>
      </c>
      <c r="F193" s="67">
        <v>642</v>
      </c>
      <c r="G193" s="57" t="s">
        <v>456</v>
      </c>
      <c r="H193" s="73"/>
      <c r="I193" s="67"/>
      <c r="J193" s="67"/>
      <c r="K193" s="67"/>
    </row>
    <row r="194" spans="1:11" x14ac:dyDescent="0.25">
      <c r="A194" s="57" t="s">
        <v>685</v>
      </c>
      <c r="B194" s="57" t="str">
        <f t="shared" si="2"/>
        <v>Dažādošanas prasību izpildei Pļavas timotiņš sēklas ieguvei</v>
      </c>
      <c r="C194" s="57" t="s">
        <v>576</v>
      </c>
      <c r="D194" s="57" t="s">
        <v>320</v>
      </c>
      <c r="E194" s="66" t="s">
        <v>77</v>
      </c>
      <c r="F194" s="67">
        <v>731</v>
      </c>
      <c r="G194" s="57" t="s">
        <v>77</v>
      </c>
      <c r="H194" s="73"/>
      <c r="I194" s="74"/>
      <c r="J194" s="74"/>
      <c r="K194" s="74"/>
    </row>
    <row r="195" spans="1:11" x14ac:dyDescent="0.25">
      <c r="A195" s="57" t="s">
        <v>685</v>
      </c>
      <c r="B195" s="57" t="str">
        <f t="shared" si="2"/>
        <v>Dažādošanas prasību izpildei Pļavas auzene sēklas ieguvei</v>
      </c>
      <c r="C195" s="57" t="s">
        <v>576</v>
      </c>
      <c r="D195" s="57" t="s">
        <v>320</v>
      </c>
      <c r="E195" s="66" t="s">
        <v>78</v>
      </c>
      <c r="F195" s="67">
        <v>732</v>
      </c>
      <c r="G195" s="57" t="s">
        <v>78</v>
      </c>
      <c r="H195" s="73"/>
      <c r="I195" s="74"/>
      <c r="J195" s="74"/>
      <c r="K195" s="74"/>
    </row>
    <row r="196" spans="1:11" x14ac:dyDescent="0.25">
      <c r="A196" s="57" t="s">
        <v>685</v>
      </c>
      <c r="B196" s="57" t="str">
        <f t="shared" si="2"/>
        <v>Dažādošanas prasību izpildei Hibrīdā airene sēklas ieguvei</v>
      </c>
      <c r="C196" s="57" t="s">
        <v>576</v>
      </c>
      <c r="D196" s="57" t="s">
        <v>320</v>
      </c>
      <c r="E196" s="66" t="s">
        <v>79</v>
      </c>
      <c r="F196" s="67">
        <v>733</v>
      </c>
      <c r="G196" s="57" t="s">
        <v>79</v>
      </c>
      <c r="H196" s="73"/>
      <c r="I196" s="74"/>
      <c r="J196" s="74"/>
      <c r="K196" s="74"/>
    </row>
    <row r="197" spans="1:11" x14ac:dyDescent="0.25">
      <c r="A197" s="57" t="s">
        <v>685</v>
      </c>
      <c r="B197" s="57" t="str">
        <f t="shared" si="2"/>
        <v>Dažādošanas prasību izpildei Daudzziedu viengadīgā airene sēklas ieguvei</v>
      </c>
      <c r="C197" s="57" t="s">
        <v>576</v>
      </c>
      <c r="D197" s="57" t="s">
        <v>320</v>
      </c>
      <c r="E197" s="66" t="s">
        <v>69</v>
      </c>
      <c r="F197" s="67">
        <v>734</v>
      </c>
      <c r="G197" s="57" t="s">
        <v>69</v>
      </c>
      <c r="H197" s="73"/>
      <c r="I197" s="74"/>
      <c r="J197" s="74"/>
      <c r="K197" s="74"/>
    </row>
    <row r="198" spans="1:11" x14ac:dyDescent="0.25">
      <c r="A198" s="57" t="s">
        <v>685</v>
      </c>
      <c r="B198" s="57" t="str">
        <f t="shared" si="2"/>
        <v>Dažādošanas prasību izpildei Sarkanā auzene sēklas ieguvei</v>
      </c>
      <c r="C198" s="57" t="s">
        <v>576</v>
      </c>
      <c r="D198" s="57" t="s">
        <v>320</v>
      </c>
      <c r="E198" s="66" t="s">
        <v>80</v>
      </c>
      <c r="F198" s="67">
        <v>735</v>
      </c>
      <c r="G198" s="57" t="s">
        <v>80</v>
      </c>
      <c r="H198" s="73"/>
      <c r="I198" s="74"/>
      <c r="J198" s="74"/>
      <c r="K198" s="74"/>
    </row>
    <row r="199" spans="1:11" x14ac:dyDescent="0.25">
      <c r="A199" s="57" t="s">
        <v>685</v>
      </c>
      <c r="B199" s="57" t="str">
        <f t="shared" si="2"/>
        <v>Dažādošanas prasību izpildei Ganību airene sēklas ieguvei</v>
      </c>
      <c r="C199" s="57" t="s">
        <v>576</v>
      </c>
      <c r="D199" s="57" t="s">
        <v>320</v>
      </c>
      <c r="E199" s="66" t="s">
        <v>81</v>
      </c>
      <c r="F199" s="67">
        <v>736</v>
      </c>
      <c r="G199" s="57" t="s">
        <v>81</v>
      </c>
      <c r="H199" s="73"/>
      <c r="I199" s="74"/>
      <c r="J199" s="74"/>
      <c r="K199" s="74"/>
    </row>
    <row r="200" spans="1:11" x14ac:dyDescent="0.25">
      <c r="A200" s="57" t="s">
        <v>685</v>
      </c>
      <c r="B200" s="57" t="str">
        <f t="shared" si="2"/>
        <v>Dažādošanas prasību izpildei Niedru auzene sēklas ieguvei</v>
      </c>
      <c r="C200" s="57" t="s">
        <v>576</v>
      </c>
      <c r="D200" s="57" t="s">
        <v>320</v>
      </c>
      <c r="E200" s="66" t="s">
        <v>82</v>
      </c>
      <c r="F200" s="67">
        <v>737</v>
      </c>
      <c r="G200" s="57" t="s">
        <v>82</v>
      </c>
      <c r="H200" s="73"/>
      <c r="I200" s="74"/>
      <c r="J200" s="74"/>
      <c r="K200" s="74"/>
    </row>
    <row r="201" spans="1:11" x14ac:dyDescent="0.25">
      <c r="A201" s="57" t="s">
        <v>685</v>
      </c>
      <c r="B201" s="57" t="str">
        <f t="shared" ref="B201:B209" si="3">CONCATENATE(C201," ",G201)</f>
        <v>Dažādošanas prasību izpildei Pļavas skarene sēklas ieguvei</v>
      </c>
      <c r="C201" s="57" t="s">
        <v>576</v>
      </c>
      <c r="D201" s="57" t="s">
        <v>320</v>
      </c>
      <c r="E201" s="66" t="s">
        <v>83</v>
      </c>
      <c r="F201" s="67">
        <v>738</v>
      </c>
      <c r="G201" s="57" t="s">
        <v>83</v>
      </c>
      <c r="H201" s="73"/>
      <c r="I201" s="74"/>
      <c r="J201" s="74"/>
      <c r="K201" s="74"/>
    </row>
    <row r="202" spans="1:11" x14ac:dyDescent="0.25">
      <c r="A202" s="57" t="s">
        <v>685</v>
      </c>
      <c r="B202" s="57" t="str">
        <f t="shared" si="3"/>
        <v>Dažādošanas prasību izpildei Kamolzāle sēklas ieguvei</v>
      </c>
      <c r="C202" s="57" t="s">
        <v>576</v>
      </c>
      <c r="D202" s="57" t="s">
        <v>320</v>
      </c>
      <c r="E202" s="66" t="s">
        <v>84</v>
      </c>
      <c r="F202" s="67">
        <v>739</v>
      </c>
      <c r="G202" s="57" t="s">
        <v>84</v>
      </c>
      <c r="H202" s="73"/>
      <c r="I202" s="74"/>
      <c r="J202" s="74"/>
      <c r="K202" s="74"/>
    </row>
    <row r="203" spans="1:11" x14ac:dyDescent="0.25">
      <c r="A203" s="57" t="s">
        <v>685</v>
      </c>
      <c r="B203" s="57" t="str">
        <f t="shared" si="3"/>
        <v>Dažādošanas prasību izpildei Citur neminētas stiebrzāles</v>
      </c>
      <c r="C203" s="57" t="s">
        <v>576</v>
      </c>
      <c r="D203" s="57" t="s">
        <v>320</v>
      </c>
      <c r="E203" s="66" t="s">
        <v>231</v>
      </c>
      <c r="F203" s="67">
        <v>713</v>
      </c>
      <c r="G203" s="57" t="s">
        <v>231</v>
      </c>
      <c r="H203" s="73"/>
      <c r="I203" s="74"/>
      <c r="J203" s="74"/>
      <c r="K203" s="74"/>
    </row>
    <row r="204" spans="1:11" x14ac:dyDescent="0.25">
      <c r="A204" s="57" t="s">
        <v>685</v>
      </c>
      <c r="B204" s="57" t="str">
        <f t="shared" si="3"/>
        <v>Dažādošanas prasību izpildei Auzeņairene sēklas ieguvei</v>
      </c>
      <c r="C204" s="57" t="s">
        <v>576</v>
      </c>
      <c r="D204" s="57" t="s">
        <v>320</v>
      </c>
      <c r="E204" s="66" t="s">
        <v>70</v>
      </c>
      <c r="F204" s="67">
        <v>761</v>
      </c>
      <c r="G204" s="57" t="s">
        <v>70</v>
      </c>
      <c r="H204" s="73"/>
      <c r="I204" s="74"/>
      <c r="J204" s="74"/>
      <c r="K204" s="74"/>
    </row>
    <row r="205" spans="1:11" x14ac:dyDescent="0.25">
      <c r="A205" s="57" t="s">
        <v>685</v>
      </c>
      <c r="B205" s="57" t="str">
        <f t="shared" si="3"/>
        <v>Dažādošanas prasību izpildei Lauka pupas, vasaras vīķi</v>
      </c>
      <c r="C205" s="57" t="s">
        <v>576</v>
      </c>
      <c r="D205" s="57" t="s">
        <v>209</v>
      </c>
      <c r="E205" s="66" t="s">
        <v>211</v>
      </c>
      <c r="F205" s="67">
        <v>410</v>
      </c>
      <c r="G205" s="57" t="s">
        <v>575</v>
      </c>
      <c r="H205" s="73"/>
      <c r="I205" s="74"/>
      <c r="J205" s="74"/>
      <c r="K205" s="74"/>
    </row>
    <row r="206" spans="1:11" x14ac:dyDescent="0.25">
      <c r="A206" s="57" t="s">
        <v>685</v>
      </c>
      <c r="B206" s="57" t="str">
        <f t="shared" si="3"/>
        <v>Dažādošanas prasību izpildei Zirņi</v>
      </c>
      <c r="C206" s="57" t="s">
        <v>576</v>
      </c>
      <c r="D206" s="57" t="s">
        <v>209</v>
      </c>
      <c r="E206" s="66" t="s">
        <v>26</v>
      </c>
      <c r="F206" s="67">
        <v>420</v>
      </c>
      <c r="G206" s="57" t="s">
        <v>26</v>
      </c>
      <c r="H206" s="73"/>
      <c r="I206" s="74"/>
      <c r="J206" s="74"/>
      <c r="K206" s="74"/>
    </row>
    <row r="207" spans="1:11" ht="30" x14ac:dyDescent="0.25">
      <c r="A207" s="57" t="s">
        <v>685</v>
      </c>
      <c r="B207" s="57" t="str">
        <f t="shared" si="3"/>
        <v>Dažādošanas prasību izpildei Nektāraugi - augi nektāra iegūšanai (tīrsējā vai maisījumos)</v>
      </c>
      <c r="C207" s="57" t="s">
        <v>576</v>
      </c>
      <c r="D207" s="57" t="s">
        <v>175</v>
      </c>
      <c r="E207" s="66" t="s">
        <v>492</v>
      </c>
      <c r="F207" s="67">
        <v>940</v>
      </c>
      <c r="G207" s="57" t="s">
        <v>492</v>
      </c>
      <c r="H207" s="73"/>
      <c r="I207" s="74"/>
      <c r="J207" s="74"/>
      <c r="K207" s="74"/>
    </row>
    <row r="208" spans="1:11" ht="75" x14ac:dyDescent="0.25">
      <c r="A208" s="57" t="s">
        <v>685</v>
      </c>
      <c r="B208" s="57" t="str">
        <f t="shared" si="3"/>
        <v>Dažādošanas prasību izpildei Pārējie</v>
      </c>
      <c r="C208" s="57" t="s">
        <v>576</v>
      </c>
      <c r="D208" s="57" t="s">
        <v>175</v>
      </c>
      <c r="E208" s="66" t="s">
        <v>493</v>
      </c>
      <c r="F208" s="67">
        <v>811</v>
      </c>
      <c r="G208" s="57" t="s">
        <v>175</v>
      </c>
      <c r="H208" s="73"/>
      <c r="I208" s="74"/>
      <c r="J208" s="74"/>
      <c r="K208" s="74"/>
    </row>
    <row r="209" spans="1:11" ht="90" x14ac:dyDescent="0.25">
      <c r="A209" s="57" t="s">
        <v>685</v>
      </c>
      <c r="B209" s="57" t="str">
        <f t="shared" si="3"/>
        <v>Dažādošanas prasību izpildei Pārējie</v>
      </c>
      <c r="C209" s="57" t="s">
        <v>576</v>
      </c>
      <c r="D209" s="57" t="s">
        <v>175</v>
      </c>
      <c r="E209" s="66" t="s">
        <v>495</v>
      </c>
      <c r="F209" s="67">
        <v>792</v>
      </c>
      <c r="G209" s="57" t="s">
        <v>175</v>
      </c>
      <c r="H209" s="73"/>
      <c r="I209" s="74"/>
      <c r="J209" s="74"/>
      <c r="K209" s="74"/>
    </row>
    <row r="210" spans="1:11" ht="30" x14ac:dyDescent="0.25">
      <c r="A210" s="57" t="s">
        <v>685</v>
      </c>
      <c r="B210" s="57" t="s">
        <v>175</v>
      </c>
      <c r="C210" s="57" t="s">
        <v>175</v>
      </c>
      <c r="D210" s="57" t="s">
        <v>175</v>
      </c>
      <c r="E210" s="66" t="s">
        <v>491</v>
      </c>
      <c r="F210" s="67">
        <v>620</v>
      </c>
      <c r="G210" s="57" t="s">
        <v>491</v>
      </c>
      <c r="H210" s="73"/>
      <c r="I210" s="67"/>
      <c r="J210" s="67"/>
      <c r="K210" s="67"/>
    </row>
  </sheetData>
  <sheetProtection algorithmName="SHA-512" hashValue="E0x+gIO6jeQY+/lJDF3EeETi+0cU292/hUUbPr4mSgSJgdAlGXm1dOIcVDmAncCssQizHMzZoAT84MjfRw69QQ==" saltValue="w8xnPntpfODG2/Ln6mlcMw==" spinCount="100000" sheet="1" autoFilter="0"/>
  <autoFilter ref="A8:L210"/>
  <mergeCells count="12">
    <mergeCell ref="E2:L2"/>
    <mergeCell ref="A7:A8"/>
    <mergeCell ref="E3:L3"/>
    <mergeCell ref="L7:L8"/>
    <mergeCell ref="I7:K7"/>
    <mergeCell ref="H7:H8"/>
    <mergeCell ref="E7:E8"/>
    <mergeCell ref="G7:G8"/>
    <mergeCell ref="F7:F8"/>
    <mergeCell ref="D7:D8"/>
    <mergeCell ref="C7:C8"/>
    <mergeCell ref="B7:B8"/>
  </mergeCells>
  <pageMargins left="0.39370078740157483" right="0.39370078740157483" top="0.39370078740157483" bottom="0.3937007874015748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4"/>
  <sheetViews>
    <sheetView zoomScale="90" zoomScaleNormal="90" workbookViewId="0">
      <pane xSplit="6" ySplit="2" topLeftCell="G3" activePane="bottomRight" state="frozen"/>
      <selection activeCell="B21" sqref="B21"/>
      <selection pane="topRight" activeCell="B21" sqref="B21"/>
      <selection pane="bottomLeft" activeCell="B21" sqref="B21"/>
      <selection pane="bottomRight" activeCell="B21" sqref="B21"/>
    </sheetView>
  </sheetViews>
  <sheetFormatPr defaultRowHeight="15" x14ac:dyDescent="0.25"/>
  <cols>
    <col min="1" max="1" width="22.85546875" customWidth="1"/>
    <col min="2" max="2" width="21.5703125" customWidth="1"/>
    <col min="3" max="3" width="25.28515625" customWidth="1"/>
    <col min="4" max="4" width="18" customWidth="1"/>
    <col min="6" max="6" width="21.7109375" customWidth="1"/>
    <col min="8" max="8" width="11.5703125" customWidth="1"/>
    <col min="9" max="10" width="15" customWidth="1"/>
    <col min="11" max="12" width="14" customWidth="1"/>
    <col min="13" max="13" width="23.28515625" customWidth="1"/>
    <col min="14" max="14" width="11.5703125" customWidth="1"/>
    <col min="15" max="15" width="29.5703125" customWidth="1"/>
  </cols>
  <sheetData>
    <row r="1" spans="1:15" ht="135.75" customHeight="1" x14ac:dyDescent="0.25">
      <c r="A1" s="4" t="s">
        <v>88</v>
      </c>
      <c r="I1" s="127" t="s">
        <v>690</v>
      </c>
      <c r="J1" s="127"/>
      <c r="K1" s="127"/>
      <c r="L1" s="127"/>
      <c r="M1" s="127"/>
      <c r="N1" s="127"/>
      <c r="O1" s="3" t="s">
        <v>694</v>
      </c>
    </row>
    <row r="2" spans="1:15" s="8" customFormat="1" ht="99" customHeight="1" x14ac:dyDescent="0.25">
      <c r="A2" s="8" t="s">
        <v>576</v>
      </c>
      <c r="B2" s="8" t="s">
        <v>218</v>
      </c>
      <c r="C2" s="8" t="s">
        <v>601</v>
      </c>
      <c r="D2" s="8" t="s">
        <v>219</v>
      </c>
      <c r="E2" s="8" t="s">
        <v>494</v>
      </c>
      <c r="F2" s="8" t="s">
        <v>216</v>
      </c>
      <c r="G2" s="8" t="s">
        <v>217</v>
      </c>
      <c r="H2" s="8" t="s">
        <v>220</v>
      </c>
      <c r="I2" s="3" t="s">
        <v>698</v>
      </c>
      <c r="J2" s="3" t="s">
        <v>701</v>
      </c>
      <c r="K2" s="3" t="s">
        <v>699</v>
      </c>
      <c r="L2" s="3" t="s">
        <v>702</v>
      </c>
      <c r="M2" s="3" t="s">
        <v>700</v>
      </c>
      <c r="N2" s="3" t="s">
        <v>703</v>
      </c>
      <c r="O2" s="3" t="s">
        <v>695</v>
      </c>
    </row>
    <row r="3" spans="1:15" x14ac:dyDescent="0.25">
      <c r="A3" t="s">
        <v>91</v>
      </c>
      <c r="B3" t="s">
        <v>91</v>
      </c>
      <c r="C3" t="s">
        <v>577</v>
      </c>
      <c r="D3" t="s">
        <v>96</v>
      </c>
      <c r="E3">
        <v>918</v>
      </c>
      <c r="F3" t="s">
        <v>96</v>
      </c>
      <c r="G3" s="12">
        <f>VLOOKUP(F3,'IEVADIT HA'!$E$8:$H$210,4,FALSE)</f>
        <v>0</v>
      </c>
      <c r="H3" s="12">
        <f>IF(N((COUNTIF(C$3:C3,C3)=1))=1,SUMIF($C$3:$C$204,C3,$G$3:$G$204),0)</f>
        <v>0</v>
      </c>
      <c r="O3" s="12">
        <f>VLOOKUP(F3,'IEVADIT HA'!$E$8:$L$210,8,FALSE)</f>
        <v>0</v>
      </c>
    </row>
    <row r="4" spans="1:15" x14ac:dyDescent="0.25">
      <c r="A4" t="s">
        <v>91</v>
      </c>
      <c r="B4" t="s">
        <v>91</v>
      </c>
      <c r="C4" t="s">
        <v>578</v>
      </c>
      <c r="D4" t="s">
        <v>111</v>
      </c>
      <c r="E4">
        <v>950</v>
      </c>
      <c r="F4" t="s">
        <v>111</v>
      </c>
      <c r="G4" s="12">
        <f>VLOOKUP(F4,'IEVADIT HA'!$E$8:$H$210,4,FALSE)</f>
        <v>0</v>
      </c>
      <c r="H4" s="12">
        <f>IF(N((COUNTIF(C$3:C4,C4)=1))=1,SUMIF($C$3:$C$204,C4,$G$3:$G$204),0)</f>
        <v>0</v>
      </c>
      <c r="O4" s="12">
        <f>VLOOKUP(F4,'IEVADIT HA'!$E$8:$L$210,8,FALSE)</f>
        <v>0</v>
      </c>
    </row>
    <row r="5" spans="1:15" x14ac:dyDescent="0.25">
      <c r="A5" t="s">
        <v>91</v>
      </c>
      <c r="B5" t="s">
        <v>91</v>
      </c>
      <c r="C5" t="s">
        <v>579</v>
      </c>
      <c r="D5" t="s">
        <v>98</v>
      </c>
      <c r="E5">
        <v>921</v>
      </c>
      <c r="F5" t="s">
        <v>98</v>
      </c>
      <c r="G5" s="12">
        <f>VLOOKUP(F5,'IEVADIT HA'!$E$8:$H$210,4,FALSE)</f>
        <v>0</v>
      </c>
      <c r="H5" s="12">
        <f>IF(N((COUNTIF(C$3:C5,C5)=1))=1,SUMIF($C$3:$C$204,C5,$G$3:$G$204),0)</f>
        <v>0</v>
      </c>
      <c r="O5" s="12">
        <f>VLOOKUP(F5,'IEVADIT HA'!$E$8:$L$210,8,FALSE)</f>
        <v>0</v>
      </c>
    </row>
    <row r="6" spans="1:15" x14ac:dyDescent="0.25">
      <c r="A6" t="s">
        <v>91</v>
      </c>
      <c r="B6" t="s">
        <v>91</v>
      </c>
      <c r="C6" t="s">
        <v>580</v>
      </c>
      <c r="D6" t="s">
        <v>92</v>
      </c>
      <c r="E6">
        <v>911</v>
      </c>
      <c r="F6" t="s">
        <v>92</v>
      </c>
      <c r="G6" s="12">
        <f>VLOOKUP(F6,'IEVADIT HA'!$E$8:$H$210,4,FALSE)</f>
        <v>0</v>
      </c>
      <c r="H6" s="12">
        <f>IF(N((COUNTIF(C$3:C6,C6)=1))=1,SUMIF($C$3:$C$204,C6,$G$3:$G$204),0)</f>
        <v>0</v>
      </c>
      <c r="O6" s="12">
        <f>VLOOKUP(F6,'IEVADIT HA'!$E$8:$L$210,8,FALSE)</f>
        <v>0</v>
      </c>
    </row>
    <row r="7" spans="1:15" x14ac:dyDescent="0.25">
      <c r="A7" t="s">
        <v>91</v>
      </c>
      <c r="B7" t="s">
        <v>91</v>
      </c>
      <c r="C7" t="s">
        <v>581</v>
      </c>
      <c r="D7" t="s">
        <v>93</v>
      </c>
      <c r="E7">
        <v>912</v>
      </c>
      <c r="F7" t="s">
        <v>93</v>
      </c>
      <c r="G7" s="12">
        <f>VLOOKUP(F7,'IEVADIT HA'!$E$8:$H$210,4,FALSE)</f>
        <v>0</v>
      </c>
      <c r="H7" s="12">
        <f>IF(N((COUNTIF(C$3:C7,C7)=1))=1,SUMIF($C$3:$C$204,C7,$G$3:$G$204),0)</f>
        <v>0</v>
      </c>
      <c r="O7" s="12">
        <f>VLOOKUP(F7,'IEVADIT HA'!$E$8:$L$210,8,FALSE)</f>
        <v>0</v>
      </c>
    </row>
    <row r="8" spans="1:15" x14ac:dyDescent="0.25">
      <c r="A8" t="s">
        <v>91</v>
      </c>
      <c r="B8" t="s">
        <v>91</v>
      </c>
      <c r="C8" t="s">
        <v>582</v>
      </c>
      <c r="D8" t="s">
        <v>129</v>
      </c>
      <c r="E8">
        <v>952</v>
      </c>
      <c r="F8" t="s">
        <v>129</v>
      </c>
      <c r="G8" s="12">
        <f>VLOOKUP(F8,'IEVADIT HA'!$E$8:$H$210,4,FALSE)</f>
        <v>0</v>
      </c>
      <c r="H8" s="12">
        <f>IF(N((COUNTIF(C$3:C8,C8)=1))=1,SUMIF($C$3:$C$204,C8,$G$3:$G$204),0)</f>
        <v>0</v>
      </c>
      <c r="O8" s="12">
        <f>VLOOKUP(F8,'IEVADIT HA'!$E$8:$L$210,8,FALSE)</f>
        <v>0</v>
      </c>
    </row>
    <row r="9" spans="1:15" x14ac:dyDescent="0.25">
      <c r="A9" t="s">
        <v>91</v>
      </c>
      <c r="B9" t="s">
        <v>91</v>
      </c>
      <c r="C9" t="s">
        <v>583</v>
      </c>
      <c r="D9" t="s">
        <v>106</v>
      </c>
      <c r="E9">
        <v>931</v>
      </c>
      <c r="F9" t="s">
        <v>106</v>
      </c>
      <c r="G9" s="12">
        <f>VLOOKUP(F9,'IEVADIT HA'!$E$8:$H$210,4,FALSE)</f>
        <v>0</v>
      </c>
      <c r="H9" s="12">
        <f>IF(N((COUNTIF(C$3:C9,C9)=1))=1,SUMIF($C$3:$C$204,C9,$G$3:$G$204),0)</f>
        <v>0</v>
      </c>
      <c r="O9" s="12">
        <f>VLOOKUP(F9,'IEVADIT HA'!$E$8:$L$210,8,FALSE)</f>
        <v>0</v>
      </c>
    </row>
    <row r="10" spans="1:15" x14ac:dyDescent="0.25">
      <c r="A10" t="s">
        <v>91</v>
      </c>
      <c r="B10" t="s">
        <v>91</v>
      </c>
      <c r="C10" t="s">
        <v>584</v>
      </c>
      <c r="D10" t="s">
        <v>103</v>
      </c>
      <c r="E10">
        <v>927</v>
      </c>
      <c r="F10" t="s">
        <v>103</v>
      </c>
      <c r="G10" s="12">
        <f>VLOOKUP(F10,'IEVADIT HA'!$E$8:$H$210,4,FALSE)</f>
        <v>0</v>
      </c>
      <c r="H10" s="12">
        <f>IF(N((COUNTIF(C$3:C10,C10)=1))=1,SUMIF($C$3:$C$204,C10,$G$3:$G$204),0)</f>
        <v>0</v>
      </c>
      <c r="O10" s="12">
        <f>VLOOKUP(F10,'IEVADIT HA'!$E$8:$L$210,8,FALSE)</f>
        <v>0</v>
      </c>
    </row>
    <row r="11" spans="1:15" x14ac:dyDescent="0.25">
      <c r="A11" t="s">
        <v>91</v>
      </c>
      <c r="B11" t="s">
        <v>91</v>
      </c>
      <c r="C11" t="s">
        <v>585</v>
      </c>
      <c r="D11" t="s">
        <v>109</v>
      </c>
      <c r="E11">
        <v>939</v>
      </c>
      <c r="F11" t="s">
        <v>109</v>
      </c>
      <c r="G11" s="12">
        <f>VLOOKUP(F11,'IEVADIT HA'!$E$8:$H$210,4,FALSE)</f>
        <v>0</v>
      </c>
      <c r="H11" s="12">
        <f>IF(N((COUNTIF(C$3:C11,C11)=1))=1,SUMIF($C$3:$C$204,C11,$G$3:$G$204),0)</f>
        <v>0</v>
      </c>
      <c r="O11" s="12">
        <f>VLOOKUP(F11,'IEVADIT HA'!$E$8:$L$210,8,FALSE)</f>
        <v>0</v>
      </c>
    </row>
    <row r="12" spans="1:15" x14ac:dyDescent="0.25">
      <c r="A12" t="s">
        <v>91</v>
      </c>
      <c r="B12" t="s">
        <v>91</v>
      </c>
      <c r="C12" t="s">
        <v>586</v>
      </c>
      <c r="D12" t="s">
        <v>105</v>
      </c>
      <c r="E12">
        <v>929</v>
      </c>
      <c r="F12" t="s">
        <v>105</v>
      </c>
      <c r="G12" s="12">
        <f>VLOOKUP(F12,'IEVADIT HA'!$E$8:$H$210,4,FALSE)</f>
        <v>0</v>
      </c>
      <c r="H12" s="12">
        <f>IF(N((COUNTIF(C$3:C12,C12)=1))=1,SUMIF($C$3:$C$204,C12,$G$3:$G$204),0)</f>
        <v>0</v>
      </c>
      <c r="O12" s="12">
        <f>VLOOKUP(F12,'IEVADIT HA'!$E$8:$L$210,8,FALSE)</f>
        <v>0</v>
      </c>
    </row>
    <row r="13" spans="1:15" x14ac:dyDescent="0.25">
      <c r="A13" t="s">
        <v>91</v>
      </c>
      <c r="B13" t="s">
        <v>91</v>
      </c>
      <c r="C13" t="s">
        <v>587</v>
      </c>
      <c r="D13" t="s">
        <v>112</v>
      </c>
      <c r="E13">
        <v>640</v>
      </c>
      <c r="F13" t="s">
        <v>112</v>
      </c>
      <c r="G13" s="12">
        <f>VLOOKUP(F13,'IEVADIT HA'!$E$8:$H$210,4,FALSE)</f>
        <v>0</v>
      </c>
      <c r="H13" s="12">
        <f>IF(N((COUNTIF(C$3:C13,C13)=1))=1,SUMIF($C$3:$C$204,C13,$G$3:$G$204),0)</f>
        <v>0</v>
      </c>
      <c r="O13" s="12">
        <f>VLOOKUP(F13,'IEVADIT HA'!$E$8:$L$210,8,FALSE)</f>
        <v>0</v>
      </c>
    </row>
    <row r="14" spans="1:15" x14ac:dyDescent="0.25">
      <c r="A14" t="s">
        <v>91</v>
      </c>
      <c r="B14" t="s">
        <v>91</v>
      </c>
      <c r="C14" t="s">
        <v>588</v>
      </c>
      <c r="D14" t="s">
        <v>104</v>
      </c>
      <c r="E14">
        <v>928</v>
      </c>
      <c r="F14" t="s">
        <v>104</v>
      </c>
      <c r="G14" s="12">
        <f>VLOOKUP(F14,'IEVADIT HA'!$E$8:$H$210,4,FALSE)</f>
        <v>0</v>
      </c>
      <c r="H14" s="12">
        <f>IF(N((COUNTIF(C$3:C14,C14)=1))=1,SUMIF($C$3:$C$204,C14,$G$3:$G$204),0)</f>
        <v>0</v>
      </c>
      <c r="O14" s="12">
        <f>VLOOKUP(F14,'IEVADIT HA'!$E$8:$L$210,8,FALSE)</f>
        <v>0</v>
      </c>
    </row>
    <row r="15" spans="1:15" x14ac:dyDescent="0.25">
      <c r="A15" t="s">
        <v>91</v>
      </c>
      <c r="B15" t="s">
        <v>91</v>
      </c>
      <c r="C15" t="s">
        <v>589</v>
      </c>
      <c r="D15" t="s">
        <v>101</v>
      </c>
      <c r="E15">
        <v>924</v>
      </c>
      <c r="F15" t="s">
        <v>101</v>
      </c>
      <c r="G15" s="12">
        <f>VLOOKUP(F15,'IEVADIT HA'!$E$8:$H$210,4,FALSE)</f>
        <v>0</v>
      </c>
      <c r="H15" s="12">
        <f>IF(N((COUNTIF(C$3:C15,C15)=1))=1,SUMIF($C$3:$C$204,C15,$G$3:$G$204),0)</f>
        <v>0</v>
      </c>
      <c r="O15" s="12">
        <f>VLOOKUP(F15,'IEVADIT HA'!$E$8:$L$210,8,FALSE)</f>
        <v>0</v>
      </c>
    </row>
    <row r="16" spans="1:15" x14ac:dyDescent="0.25">
      <c r="A16" t="s">
        <v>91</v>
      </c>
      <c r="B16" t="s">
        <v>91</v>
      </c>
      <c r="C16" t="s">
        <v>590</v>
      </c>
      <c r="D16" t="s">
        <v>114</v>
      </c>
      <c r="E16">
        <v>885</v>
      </c>
      <c r="F16" t="s">
        <v>114</v>
      </c>
      <c r="G16" s="12">
        <f>VLOOKUP(F16,'IEVADIT HA'!$E$8:$H$210,4,FALSE)</f>
        <v>0</v>
      </c>
      <c r="H16" s="12">
        <f>IF(N((COUNTIF(C$3:C16,C16)=1))=1,SUMIF($C$3:$C$204,C16,$G$3:$G$204),0)</f>
        <v>0</v>
      </c>
      <c r="O16" s="12">
        <f>VLOOKUP(F16,'IEVADIT HA'!$E$8:$L$210,8,FALSE)</f>
        <v>0</v>
      </c>
    </row>
    <row r="17" spans="1:15" x14ac:dyDescent="0.25">
      <c r="A17" t="s">
        <v>91</v>
      </c>
      <c r="B17" t="s">
        <v>91</v>
      </c>
      <c r="C17" t="s">
        <v>591</v>
      </c>
      <c r="D17" t="s">
        <v>102</v>
      </c>
      <c r="E17">
        <v>934</v>
      </c>
      <c r="F17" t="s">
        <v>102</v>
      </c>
      <c r="G17" s="12">
        <f>VLOOKUP(F17,'IEVADIT HA'!$E$8:$H$210,4,FALSE)</f>
        <v>0</v>
      </c>
      <c r="H17" s="12">
        <f>IF(N((COUNTIF(C$3:C17,C17)=1))=1,SUMIF($C$3:$C$204,C17,$G$3:$G$204),0)</f>
        <v>0</v>
      </c>
      <c r="O17" s="12">
        <f>VLOOKUP(F17,'IEVADIT HA'!$E$8:$L$210,8,FALSE)</f>
        <v>0</v>
      </c>
    </row>
    <row r="18" spans="1:15" x14ac:dyDescent="0.25">
      <c r="A18" t="s">
        <v>91</v>
      </c>
      <c r="B18" t="s">
        <v>91</v>
      </c>
      <c r="C18" t="s">
        <v>592</v>
      </c>
      <c r="D18" t="s">
        <v>95</v>
      </c>
      <c r="E18">
        <v>914</v>
      </c>
      <c r="F18" t="s">
        <v>95</v>
      </c>
      <c r="G18" s="12">
        <f>VLOOKUP(F18,'IEVADIT HA'!$E$8:$H$210,4,FALSE)</f>
        <v>0</v>
      </c>
      <c r="H18" s="12">
        <f>IF(N((COUNTIF(C$3:C18,C18)=1))=1,SUMIF($C$3:$C$204,C18,$G$3:$G$204),0)</f>
        <v>0</v>
      </c>
      <c r="O18" s="12">
        <f>VLOOKUP(F18,'IEVADIT HA'!$E$8:$L$210,8,FALSE)</f>
        <v>0</v>
      </c>
    </row>
    <row r="19" spans="1:15" x14ac:dyDescent="0.25">
      <c r="A19" t="s">
        <v>91</v>
      </c>
      <c r="B19" t="s">
        <v>91</v>
      </c>
      <c r="C19" t="s">
        <v>593</v>
      </c>
      <c r="D19" t="s">
        <v>110</v>
      </c>
      <c r="E19">
        <v>915</v>
      </c>
      <c r="F19" t="s">
        <v>110</v>
      </c>
      <c r="G19" s="12">
        <f>VLOOKUP(F19,'IEVADIT HA'!$E$8:$H$210,4,FALSE)</f>
        <v>0</v>
      </c>
      <c r="H19" s="12">
        <f>IF(N((COUNTIF(C$3:C19,C19)=1))=1,SUMIF($C$3:$C$204,C19,$G$3:$G$204),0)</f>
        <v>0</v>
      </c>
      <c r="O19" s="12">
        <f>VLOOKUP(F19,'IEVADIT HA'!$E$8:$L$210,8,FALSE)</f>
        <v>0</v>
      </c>
    </row>
    <row r="20" spans="1:15" x14ac:dyDescent="0.25">
      <c r="A20" t="s">
        <v>91</v>
      </c>
      <c r="B20" t="s">
        <v>91</v>
      </c>
      <c r="C20" t="s">
        <v>594</v>
      </c>
      <c r="D20" t="s">
        <v>113</v>
      </c>
      <c r="E20">
        <v>861</v>
      </c>
      <c r="F20" t="s">
        <v>113</v>
      </c>
      <c r="G20" s="12">
        <f>VLOOKUP(F20,'IEVADIT HA'!$E$8:$H$210,4,FALSE)</f>
        <v>0</v>
      </c>
      <c r="H20" s="12">
        <f>IF(N((COUNTIF(C$3:C20,C20)=1))=1,SUMIF($C$3:$C$204,C20,$G$3:$G$204),0)</f>
        <v>0</v>
      </c>
      <c r="O20" s="12">
        <f>VLOOKUP(F20,'IEVADIT HA'!$E$8:$L$210,8,FALSE)</f>
        <v>0</v>
      </c>
    </row>
    <row r="21" spans="1:15" x14ac:dyDescent="0.25">
      <c r="A21" t="s">
        <v>91</v>
      </c>
      <c r="B21" t="s">
        <v>91</v>
      </c>
      <c r="C21" t="s">
        <v>595</v>
      </c>
      <c r="D21" t="s">
        <v>94</v>
      </c>
      <c r="E21">
        <v>932</v>
      </c>
      <c r="F21" t="s">
        <v>94</v>
      </c>
      <c r="G21" s="12">
        <f>VLOOKUP(F21,'IEVADIT HA'!$E$8:$H$210,4,FALSE)</f>
        <v>0</v>
      </c>
      <c r="H21" s="12">
        <f>IF(N((COUNTIF(C$3:C21,C21)=1))=1,SUMIF($C$3:$C$204,C21,$G$3:$G$204),0)</f>
        <v>0</v>
      </c>
      <c r="O21" s="12">
        <f>VLOOKUP(F21,'IEVADIT HA'!$E$8:$L$210,8,FALSE)</f>
        <v>0</v>
      </c>
    </row>
    <row r="22" spans="1:15" x14ac:dyDescent="0.25">
      <c r="A22" t="s">
        <v>91</v>
      </c>
      <c r="B22" t="s">
        <v>91</v>
      </c>
      <c r="C22" t="s">
        <v>596</v>
      </c>
      <c r="D22" t="s">
        <v>100</v>
      </c>
      <c r="E22">
        <v>933</v>
      </c>
      <c r="F22" t="s">
        <v>100</v>
      </c>
      <c r="G22" s="12">
        <f>VLOOKUP(F22,'IEVADIT HA'!$E$8:$H$210,4,FALSE)</f>
        <v>0</v>
      </c>
      <c r="H22" s="12">
        <f>IF(N((COUNTIF(C$3:C22,C22)=1))=1,SUMIF($C$3:$C$204,C22,$G$3:$G$204),0)</f>
        <v>0</v>
      </c>
      <c r="O22" s="12">
        <f>VLOOKUP(F22,'IEVADIT HA'!$E$8:$L$210,8,FALSE)</f>
        <v>0</v>
      </c>
    </row>
    <row r="23" spans="1:15" x14ac:dyDescent="0.25">
      <c r="A23" t="s">
        <v>91</v>
      </c>
      <c r="B23" t="s">
        <v>91</v>
      </c>
      <c r="C23" t="s">
        <v>597</v>
      </c>
      <c r="D23" t="s">
        <v>108</v>
      </c>
      <c r="E23">
        <v>938</v>
      </c>
      <c r="F23" t="s">
        <v>108</v>
      </c>
      <c r="G23" s="12">
        <f>VLOOKUP(F23,'IEVADIT HA'!$E$8:$H$210,4,FALSE)</f>
        <v>0</v>
      </c>
      <c r="H23" s="12">
        <f>IF(N((COUNTIF(C$3:C23,C23)=1))=1,SUMIF($C$3:$C$204,C23,$G$3:$G$204),0)</f>
        <v>0</v>
      </c>
      <c r="O23" s="12">
        <f>VLOOKUP(F23,'IEVADIT HA'!$E$8:$L$210,8,FALSE)</f>
        <v>0</v>
      </c>
    </row>
    <row r="24" spans="1:15" x14ac:dyDescent="0.25">
      <c r="A24" t="s">
        <v>91</v>
      </c>
      <c r="B24" t="s">
        <v>91</v>
      </c>
      <c r="C24" t="s">
        <v>598</v>
      </c>
      <c r="D24" t="s">
        <v>97</v>
      </c>
      <c r="E24">
        <v>919</v>
      </c>
      <c r="F24" t="s">
        <v>97</v>
      </c>
      <c r="G24" s="12">
        <f>VLOOKUP(F24,'IEVADIT HA'!$E$8:$H$210,4,FALSE)</f>
        <v>0</v>
      </c>
      <c r="H24" s="12">
        <f>IF(N((COUNTIF(C$3:C24,C24)=1))=1,SUMIF($C$3:$C$204,C24,$G$3:$G$204),0)</f>
        <v>0</v>
      </c>
      <c r="O24" s="12">
        <f>VLOOKUP(F24,'IEVADIT HA'!$E$8:$L$210,8,FALSE)</f>
        <v>0</v>
      </c>
    </row>
    <row r="25" spans="1:15" x14ac:dyDescent="0.25">
      <c r="A25" t="s">
        <v>91</v>
      </c>
      <c r="B25" t="s">
        <v>91</v>
      </c>
      <c r="C25" t="s">
        <v>599</v>
      </c>
      <c r="D25" t="s">
        <v>99</v>
      </c>
      <c r="E25">
        <v>922</v>
      </c>
      <c r="F25" t="s">
        <v>99</v>
      </c>
      <c r="G25" s="12">
        <f>VLOOKUP(F25,'IEVADIT HA'!$E$8:$H$210,4,FALSE)</f>
        <v>0</v>
      </c>
      <c r="H25" s="12">
        <f>IF(N((COUNTIF(C$3:C25,C25)=1))=1,SUMIF($C$3:$C$204,C25,$G$3:$G$204),0)</f>
        <v>0</v>
      </c>
      <c r="O25" s="12">
        <f>VLOOKUP(F25,'IEVADIT HA'!$E$8:$L$210,8,FALSE)</f>
        <v>0</v>
      </c>
    </row>
    <row r="26" spans="1:15" x14ac:dyDescent="0.25">
      <c r="A26" t="s">
        <v>91</v>
      </c>
      <c r="B26" t="s">
        <v>91</v>
      </c>
      <c r="C26" t="s">
        <v>600</v>
      </c>
      <c r="D26" t="s">
        <v>107</v>
      </c>
      <c r="E26">
        <v>935</v>
      </c>
      <c r="F26" t="s">
        <v>107</v>
      </c>
      <c r="G26" s="12">
        <f>VLOOKUP(F26,'IEVADIT HA'!$E$8:$H$210,4,FALSE)</f>
        <v>0</v>
      </c>
      <c r="H26" s="12">
        <f>IF(N((COUNTIF(C$3:C26,C26)=1))=1,SUMIF($C$3:$C$204,C26,$G$3:$G$204),0)</f>
        <v>0</v>
      </c>
      <c r="O26" s="12">
        <f>VLOOKUP(F26,'IEVADIT HA'!$E$8:$L$210,8,FALSE)</f>
        <v>0</v>
      </c>
    </row>
    <row r="27" spans="1:15" x14ac:dyDescent="0.25">
      <c r="A27" t="s">
        <v>576</v>
      </c>
      <c r="B27" t="s">
        <v>90</v>
      </c>
      <c r="C27" t="s">
        <v>688</v>
      </c>
      <c r="D27" t="s">
        <v>71</v>
      </c>
      <c r="E27">
        <v>926</v>
      </c>
      <c r="F27" t="s">
        <v>71</v>
      </c>
      <c r="G27" s="12">
        <f>VLOOKUP(F27,'IEVADIT HA'!$E$8:$H$210,4,FALSE)</f>
        <v>0</v>
      </c>
      <c r="H27" s="12">
        <f>IF(N((COUNTIF(C$3:C27,C27)=1))=1,SUMIF($C$3:$C$204,C27,$G$3:$G$204),0)</f>
        <v>0</v>
      </c>
      <c r="I27" s="12">
        <f>VLOOKUP(F27,'IEVADIT HA'!$E$8:$K$210,5,FALSE)</f>
        <v>0</v>
      </c>
      <c r="J27" s="12">
        <f>IF(N((COUNTIF(C$3:C27,C27)=1))=1,SUMIF($C$3:$C$204,C27,$I$3:$I$204),0)</f>
        <v>0</v>
      </c>
      <c r="K27" s="12">
        <f>VLOOKUP(F27,'IEVADIT HA'!$E$8:$K$210,6,FALSE)</f>
        <v>0</v>
      </c>
      <c r="L27" s="12">
        <f>IF(N((COUNTIF(C$3:C27,C27)=1))=1,SUMIF($C$3:$C$204,C27,$K$3:$K$204),0)</f>
        <v>0</v>
      </c>
      <c r="M27" s="12">
        <f>VLOOKUP(F27,'IEVADIT HA'!$E$8:$K$210,7,FALSE)</f>
        <v>0</v>
      </c>
      <c r="N27" s="12">
        <f>IF(N((COUNTIF(C$3:C27,C27)=1))=1,SUMIF($C$3:$C$204,C27,$M$3:$M$204),0)</f>
        <v>0</v>
      </c>
    </row>
    <row r="28" spans="1:15" x14ac:dyDescent="0.25">
      <c r="A28" s="1" t="s">
        <v>576</v>
      </c>
      <c r="B28" t="s">
        <v>90</v>
      </c>
      <c r="C28" t="s">
        <v>670</v>
      </c>
      <c r="D28" t="s">
        <v>230</v>
      </c>
      <c r="E28">
        <v>937</v>
      </c>
      <c r="F28" t="s">
        <v>57</v>
      </c>
      <c r="G28" s="12">
        <f>VLOOKUP(F28,'IEVADIT HA'!$E$8:$H$210,4,FALSE)</f>
        <v>0</v>
      </c>
      <c r="H28" s="12">
        <f>IF(N((COUNTIF(C$3:C28,C28)=1))=1,SUMIF($C$3:$C$204,C28,$G$3:$G$204),0)</f>
        <v>0</v>
      </c>
      <c r="I28" s="12">
        <f>VLOOKUP(F28,'IEVADIT HA'!$E$8:$K$210,5,FALSE)</f>
        <v>0</v>
      </c>
      <c r="J28" s="12">
        <f>IF(N((COUNTIF(C$3:C28,C28)=1))=1,SUMIF($C$3:$C$204,C28,$I$3:$I$204),0)</f>
        <v>0</v>
      </c>
      <c r="K28" s="12">
        <f>VLOOKUP(F28,'IEVADIT HA'!$E$8:$K$210,6,FALSE)</f>
        <v>0</v>
      </c>
      <c r="L28" s="12">
        <f>IF(N((COUNTIF(C$3:C28,C28)=1))=1,SUMIF($C$3:$C$204,C28,$K$3:$K$204),0)</f>
        <v>0</v>
      </c>
      <c r="M28" s="12">
        <f>VLOOKUP(F28,'IEVADIT HA'!$E$8:$K$210,7,FALSE)</f>
        <v>0</v>
      </c>
      <c r="N28" s="12">
        <f>IF(N((COUNTIF(C$3:C28,C28)=1))=1,SUMIF($C$3:$C$204,C28,$M$3:$M$204),0)</f>
        <v>0</v>
      </c>
    </row>
    <row r="29" spans="1:15" x14ac:dyDescent="0.25">
      <c r="A29" s="1" t="s">
        <v>576</v>
      </c>
      <c r="B29" t="s">
        <v>90</v>
      </c>
      <c r="C29" t="s">
        <v>670</v>
      </c>
      <c r="D29" t="s">
        <v>230</v>
      </c>
      <c r="E29">
        <v>937</v>
      </c>
      <c r="F29" t="s">
        <v>59</v>
      </c>
      <c r="G29" s="12">
        <f>VLOOKUP(F29,'IEVADIT HA'!$E$8:$H$210,4,FALSE)</f>
        <v>0</v>
      </c>
      <c r="H29" s="12">
        <f>IF(N((COUNTIF(C$3:C29,C29)=1))=1,SUMIF($C$3:$C$204,C29,$G$3:$G$204),0)</f>
        <v>0</v>
      </c>
      <c r="I29" s="12">
        <f>VLOOKUP(F29,'IEVADIT HA'!$E$8:$K$210,5,FALSE)</f>
        <v>0</v>
      </c>
      <c r="J29" s="12">
        <f>IF(N((COUNTIF(C$3:C29,C29)=1))=1,SUMIF($C$3:$C$204,C29,$I$3:$I$204),0)</f>
        <v>0</v>
      </c>
      <c r="K29" s="12">
        <f>VLOOKUP(F29,'IEVADIT HA'!$E$8:$K$210,6,FALSE)</f>
        <v>0</v>
      </c>
      <c r="L29" s="12">
        <f>IF(N((COUNTIF(C$3:C29,C29)=1))=1,SUMIF($C$3:$C$204,C29,$K$3:$K$204),0)</f>
        <v>0</v>
      </c>
      <c r="M29" s="12">
        <f>VLOOKUP(F29,'IEVADIT HA'!$E$8:$K$210,7,FALSE)</f>
        <v>0</v>
      </c>
      <c r="N29" s="12">
        <f>IF(N((COUNTIF(C$3:C29,C29)=1))=1,SUMIF($C$3:$C$204,C29,$M$3:$M$204),0)</f>
        <v>0</v>
      </c>
    </row>
    <row r="30" spans="1:15" x14ac:dyDescent="0.25">
      <c r="A30" s="1" t="s">
        <v>576</v>
      </c>
      <c r="B30" t="s">
        <v>149</v>
      </c>
      <c r="C30" t="s">
        <v>602</v>
      </c>
      <c r="D30" t="s">
        <v>49</v>
      </c>
      <c r="E30">
        <v>868</v>
      </c>
      <c r="F30" t="s">
        <v>167</v>
      </c>
      <c r="G30" s="12">
        <f>VLOOKUP(F30,'IEVADIT HA'!$E$8:$H$210,4,FALSE)</f>
        <v>0</v>
      </c>
      <c r="H30" s="12">
        <f>IF(N((COUNTIF(C$3:C30,C30)=1))=1,SUMIF($C$3:$C$204,C30,$G$3:$G$204),0)</f>
        <v>0</v>
      </c>
      <c r="I30" s="12">
        <f>VLOOKUP(F30,'IEVADIT HA'!$E$8:$K$210,5,FALSE)</f>
        <v>0</v>
      </c>
      <c r="J30" s="12">
        <f>IF(N((COUNTIF(C$3:C30,C30)=1))=1,SUMIF($C$3:$C$204,C30,$I$3:$I$204),0)</f>
        <v>0</v>
      </c>
      <c r="K30" s="12">
        <f>VLOOKUP(F30,'IEVADIT HA'!$E$8:$K$210,6,FALSE)</f>
        <v>0</v>
      </c>
      <c r="L30" s="12">
        <f>IF(N((COUNTIF(C$3:C30,C30)=1))=1,SUMIF($C$3:$C$204,C30,$K$3:$K$204),0)</f>
        <v>0</v>
      </c>
      <c r="M30" s="12">
        <f>VLOOKUP(F30,'IEVADIT HA'!$E$8:$K$210,7,FALSE)</f>
        <v>0</v>
      </c>
      <c r="N30" s="12">
        <f>IF(N((COUNTIF(C$3:C30,C30)=1))=1,SUMIF($C$3:$C$204,C30,$M$3:$M$204),0)</f>
        <v>0</v>
      </c>
    </row>
    <row r="31" spans="1:15" x14ac:dyDescent="0.25">
      <c r="A31" s="1" t="s">
        <v>576</v>
      </c>
      <c r="B31" t="s">
        <v>149</v>
      </c>
      <c r="C31" t="s">
        <v>603</v>
      </c>
      <c r="D31" t="s">
        <v>32</v>
      </c>
      <c r="E31">
        <v>831</v>
      </c>
      <c r="F31" t="s">
        <v>215</v>
      </c>
      <c r="G31" s="12">
        <f>VLOOKUP(F31,'IEVADIT HA'!$E$8:$H$210,4,FALSE)</f>
        <v>0</v>
      </c>
      <c r="H31" s="12">
        <f>IF(N((COUNTIF(C$3:C31,C31)=1))=1,SUMIF($C$3:$C$204,C31,$G$3:$G$204),0)</f>
        <v>0</v>
      </c>
      <c r="I31" s="12">
        <f>VLOOKUP(F31,'IEVADIT HA'!$E$8:$K$210,5,FALSE)</f>
        <v>0</v>
      </c>
      <c r="J31" s="12">
        <f>IF(N((COUNTIF(C$3:C31,C31)=1))=1,SUMIF($C$3:$C$204,C31,$I$3:$I$204),0)</f>
        <v>0</v>
      </c>
      <c r="K31" s="12">
        <f>VLOOKUP(F31,'IEVADIT HA'!$E$8:$K$210,6,FALSE)</f>
        <v>0</v>
      </c>
      <c r="L31" s="12">
        <f>IF(N((COUNTIF(C$3:C31,C31)=1))=1,SUMIF($C$3:$C$204,C31,$K$3:$K$204),0)</f>
        <v>0</v>
      </c>
      <c r="M31" s="12">
        <f>VLOOKUP(F31,'IEVADIT HA'!$E$8:$K$210,7,FALSE)</f>
        <v>0</v>
      </c>
      <c r="N31" s="12">
        <f>IF(N((COUNTIF(C$3:C31,C31)=1))=1,SUMIF($C$3:$C$204,C31,$M$3:$M$204),0)</f>
        <v>0</v>
      </c>
    </row>
    <row r="32" spans="1:15" x14ac:dyDescent="0.25">
      <c r="A32" s="1" t="s">
        <v>576</v>
      </c>
      <c r="B32" t="s">
        <v>149</v>
      </c>
      <c r="C32" t="s">
        <v>603</v>
      </c>
      <c r="D32" t="s">
        <v>32</v>
      </c>
      <c r="E32">
        <v>844</v>
      </c>
      <c r="F32" t="s">
        <v>155</v>
      </c>
      <c r="G32" s="12">
        <f>VLOOKUP(F32,'IEVADIT HA'!$E$8:$H$210,4,FALSE)</f>
        <v>0</v>
      </c>
      <c r="H32" s="12">
        <f>IF(N((COUNTIF(C$3:C32,C32)=1))=1,SUMIF($C$3:$C$204,C32,$G$3:$G$204),0)</f>
        <v>0</v>
      </c>
      <c r="I32" s="12">
        <f>VLOOKUP(F32,'IEVADIT HA'!$E$8:$K$210,5,FALSE)</f>
        <v>0</v>
      </c>
      <c r="J32" s="12">
        <f>IF(N((COUNTIF(C$3:C32,C32)=1))=1,SUMIF($C$3:$C$204,C32,$I$3:$I$204),0)</f>
        <v>0</v>
      </c>
      <c r="K32" s="12">
        <f>VLOOKUP(F32,'IEVADIT HA'!$E$8:$K$210,6,FALSE)</f>
        <v>0</v>
      </c>
      <c r="L32" s="12">
        <f>IF(N((COUNTIF(C$3:C32,C32)=1))=1,SUMIF($C$3:$C$204,C32,$K$3:$K$204),0)</f>
        <v>0</v>
      </c>
      <c r="M32" s="12">
        <f>VLOOKUP(F32,'IEVADIT HA'!$E$8:$K$210,7,FALSE)</f>
        <v>0</v>
      </c>
      <c r="N32" s="12">
        <f>IF(N((COUNTIF(C$3:C32,C32)=1))=1,SUMIF($C$3:$C$204,C32,$M$3:$M$204),0)</f>
        <v>0</v>
      </c>
    </row>
    <row r="33" spans="1:14" x14ac:dyDescent="0.25">
      <c r="A33" s="1" t="s">
        <v>576</v>
      </c>
      <c r="B33" t="s">
        <v>149</v>
      </c>
      <c r="C33" t="s">
        <v>604</v>
      </c>
      <c r="D33" t="s">
        <v>15</v>
      </c>
      <c r="E33">
        <v>843</v>
      </c>
      <c r="F33" t="s">
        <v>15</v>
      </c>
      <c r="G33" s="12">
        <f>VLOOKUP(F33,'IEVADIT HA'!$E$8:$H$210,4,FALSE)</f>
        <v>0</v>
      </c>
      <c r="H33" s="12">
        <f>IF(N((COUNTIF(C$3:C33,C33)=1))=1,SUMIF($C$3:$C$204,C33,$G$3:$G$204),0)</f>
        <v>0</v>
      </c>
      <c r="I33" s="12">
        <f>VLOOKUP(F33,'IEVADIT HA'!$E$8:$K$210,5,FALSE)</f>
        <v>0</v>
      </c>
      <c r="J33" s="12">
        <f>IF(N((COUNTIF(C$3:C33,C33)=1))=1,SUMIF($C$3:$C$204,C33,$I$3:$I$204),0)</f>
        <v>0</v>
      </c>
      <c r="K33" s="12">
        <f>VLOOKUP(F33,'IEVADIT HA'!$E$8:$K$210,6,FALSE)</f>
        <v>0</v>
      </c>
      <c r="L33" s="12">
        <f>IF(N((COUNTIF(C$3:C33,C33)=1))=1,SUMIF($C$3:$C$204,C33,$K$3:$K$204),0)</f>
        <v>0</v>
      </c>
      <c r="M33" s="12">
        <f>VLOOKUP(F33,'IEVADIT HA'!$E$8:$K$210,7,FALSE)</f>
        <v>0</v>
      </c>
      <c r="N33" s="12">
        <f>IF(N((COUNTIF(C$3:C33,C33)=1))=1,SUMIF($C$3:$C$204,C33,$M$3:$M$204),0)</f>
        <v>0</v>
      </c>
    </row>
    <row r="34" spans="1:14" x14ac:dyDescent="0.25">
      <c r="A34" s="1" t="s">
        <v>576</v>
      </c>
      <c r="B34" t="s">
        <v>149</v>
      </c>
      <c r="C34" t="s">
        <v>605</v>
      </c>
      <c r="D34" t="s">
        <v>53</v>
      </c>
      <c r="E34">
        <v>857</v>
      </c>
      <c r="F34" t="s">
        <v>164</v>
      </c>
      <c r="G34" s="12">
        <f>VLOOKUP(F34,'IEVADIT HA'!$E$8:$H$210,4,FALSE)</f>
        <v>0</v>
      </c>
      <c r="H34" s="12">
        <f>IF(N((COUNTIF(C$3:C34,C34)=1))=1,SUMIF($C$3:$C$204,C34,$G$3:$G$204),0)</f>
        <v>0</v>
      </c>
      <c r="I34" s="12">
        <f>VLOOKUP(F34,'IEVADIT HA'!$E$8:$K$210,5,FALSE)</f>
        <v>0</v>
      </c>
      <c r="J34" s="12">
        <f>IF(N((COUNTIF(C$3:C34,C34)=1))=1,SUMIF($C$3:$C$204,C34,$I$3:$I$204),0)</f>
        <v>0</v>
      </c>
      <c r="K34" s="12">
        <f>VLOOKUP(F34,'IEVADIT HA'!$E$8:$K$210,6,FALSE)</f>
        <v>0</v>
      </c>
      <c r="L34" s="12">
        <f>IF(N((COUNTIF(C$3:C34,C34)=1))=1,SUMIF($C$3:$C$204,C34,$K$3:$K$204),0)</f>
        <v>0</v>
      </c>
      <c r="M34" s="12">
        <f>VLOOKUP(F34,'IEVADIT HA'!$E$8:$K$210,7,FALSE)</f>
        <v>0</v>
      </c>
      <c r="N34" s="12">
        <f>IF(N((COUNTIF(C$3:C34,C34)=1))=1,SUMIF($C$3:$C$204,C34,$M$3:$M$204),0)</f>
        <v>0</v>
      </c>
    </row>
    <row r="35" spans="1:14" x14ac:dyDescent="0.25">
      <c r="A35" s="1" t="s">
        <v>576</v>
      </c>
      <c r="B35" t="s">
        <v>149</v>
      </c>
      <c r="C35" t="s">
        <v>775</v>
      </c>
      <c r="D35" t="s">
        <v>774</v>
      </c>
      <c r="E35">
        <v>871</v>
      </c>
      <c r="F35" t="s">
        <v>774</v>
      </c>
      <c r="G35" s="12">
        <f>VLOOKUP(F35,'IEVADIT HA'!$E$8:$H$210,4,FALSE)</f>
        <v>0</v>
      </c>
      <c r="H35" s="12">
        <f>IF(N((COUNTIF(C$3:C35,C35)=1))=1,SUMIF($C$3:$C$204,C35,$G$3:$G$204),0)</f>
        <v>0</v>
      </c>
      <c r="I35" s="12">
        <f>VLOOKUP(F35,'IEVADIT HA'!$E$8:$K$210,5,FALSE)</f>
        <v>0</v>
      </c>
      <c r="J35" s="12">
        <f>IF(N((COUNTIF(C$3:C35,C35)=1))=1,SUMIF($C$3:$C$204,C35,$I$3:$I$204),0)</f>
        <v>0</v>
      </c>
      <c r="K35" s="12">
        <f>VLOOKUP(F35,'IEVADIT HA'!$E$8:$K$210,6,FALSE)</f>
        <v>0</v>
      </c>
      <c r="L35" s="12">
        <f>IF(N((COUNTIF(C$3:C35,C35)=1))=1,SUMIF($C$3:$C$204,C35,$K$3:$K$204),0)</f>
        <v>0</v>
      </c>
      <c r="M35" s="12">
        <f>VLOOKUP(F35,'IEVADIT HA'!$E$8:$K$210,7,FALSE)</f>
        <v>0</v>
      </c>
      <c r="N35" s="12">
        <f>IF(N((COUNTIF(C$3:C35,C35)=1))=1,SUMIF($C$3:$C$204,C35,$M$3:$M$204),0)</f>
        <v>0</v>
      </c>
    </row>
    <row r="36" spans="1:14" x14ac:dyDescent="0.25">
      <c r="A36" s="1" t="s">
        <v>576</v>
      </c>
      <c r="B36" t="s">
        <v>149</v>
      </c>
      <c r="C36" t="s">
        <v>606</v>
      </c>
      <c r="D36" t="s">
        <v>36</v>
      </c>
      <c r="E36">
        <v>874</v>
      </c>
      <c r="F36" t="s">
        <v>165</v>
      </c>
      <c r="G36" s="12">
        <f>VLOOKUP(F36,'IEVADIT HA'!$E$8:$H$210,4,FALSE)</f>
        <v>0</v>
      </c>
      <c r="H36" s="12">
        <f>IF(N((COUNTIF(C$3:C36,C36)=1))=1,SUMIF($C$3:$C$204,C36,$G$3:$G$204),0)</f>
        <v>0</v>
      </c>
      <c r="I36" s="12">
        <f>VLOOKUP(F36,'IEVADIT HA'!$E$8:$K$210,5,FALSE)</f>
        <v>0</v>
      </c>
      <c r="J36" s="12">
        <f>IF(N((COUNTIF(C$3:C36,C36)=1))=1,SUMIF($C$3:$C$204,C36,$I$3:$I$204),0)</f>
        <v>0</v>
      </c>
      <c r="K36" s="12">
        <f>VLOOKUP(F36,'IEVADIT HA'!$E$8:$K$210,6,FALSE)</f>
        <v>0</v>
      </c>
      <c r="L36" s="12">
        <f>IF(N((COUNTIF(C$3:C36,C36)=1))=1,SUMIF($C$3:$C$204,C36,$K$3:$K$204),0)</f>
        <v>0</v>
      </c>
      <c r="M36" s="12">
        <f>VLOOKUP(F36,'IEVADIT HA'!$E$8:$K$210,7,FALSE)</f>
        <v>0</v>
      </c>
      <c r="N36" s="12">
        <f>IF(N((COUNTIF(C$3:C36,C36)=1))=1,SUMIF($C$3:$C$204,C36,$M$3:$M$204),0)</f>
        <v>0</v>
      </c>
    </row>
    <row r="37" spans="1:14" x14ac:dyDescent="0.25">
      <c r="A37" s="1" t="s">
        <v>576</v>
      </c>
      <c r="B37" t="s">
        <v>149</v>
      </c>
      <c r="C37" t="s">
        <v>607</v>
      </c>
      <c r="D37" t="s">
        <v>58</v>
      </c>
      <c r="E37">
        <v>845</v>
      </c>
      <c r="F37" t="s">
        <v>156</v>
      </c>
      <c r="G37" s="12">
        <f>VLOOKUP(F37,'IEVADIT HA'!$E$8:$H$210,4,FALSE)</f>
        <v>0</v>
      </c>
      <c r="H37" s="12">
        <f>IF(N((COUNTIF(C$3:C37,C37)=1))=1,SUMIF($C$3:$C$204,C37,$G$3:$G$204),0)</f>
        <v>0</v>
      </c>
      <c r="I37" s="12">
        <f>VLOOKUP(F37,'IEVADIT HA'!$E$8:$K$210,5,FALSE)</f>
        <v>0</v>
      </c>
      <c r="J37" s="12">
        <f>IF(N((COUNTIF(C$3:C37,C37)=1))=1,SUMIF($C$3:$C$204,C37,$I$3:$I$204),0)</f>
        <v>0</v>
      </c>
      <c r="K37" s="12">
        <f>VLOOKUP(F37,'IEVADIT HA'!$E$8:$K$210,6,FALSE)</f>
        <v>0</v>
      </c>
      <c r="L37" s="12">
        <f>IF(N((COUNTIF(C$3:C37,C37)=1))=1,SUMIF($C$3:$C$204,C37,$K$3:$K$204),0)</f>
        <v>0</v>
      </c>
      <c r="M37" s="12">
        <f>VLOOKUP(F37,'IEVADIT HA'!$E$8:$K$210,7,FALSE)</f>
        <v>0</v>
      </c>
      <c r="N37" s="12">
        <f>IF(N((COUNTIF(C$3:C37,C37)=1))=1,SUMIF($C$3:$C$204,C37,$M$3:$M$204),0)</f>
        <v>0</v>
      </c>
    </row>
    <row r="38" spans="1:14" x14ac:dyDescent="0.25">
      <c r="A38" s="1" t="s">
        <v>576</v>
      </c>
      <c r="B38" t="s">
        <v>149</v>
      </c>
      <c r="C38" t="s">
        <v>608</v>
      </c>
      <c r="D38" t="s">
        <v>24</v>
      </c>
      <c r="E38">
        <v>820</v>
      </c>
      <c r="F38" t="s">
        <v>152</v>
      </c>
      <c r="G38" s="12">
        <f>VLOOKUP(F38,'IEVADIT HA'!$E$8:$H$210,4,FALSE)</f>
        <v>0</v>
      </c>
      <c r="H38" s="12">
        <f>IF(N((COUNTIF(C$3:C38,C38)=1))=1,SUMIF($C$3:$C$204,C38,$G$3:$G$204),0)</f>
        <v>0</v>
      </c>
      <c r="I38" s="12">
        <f>VLOOKUP(F38,'IEVADIT HA'!$E$8:$K$210,5,FALSE)</f>
        <v>0</v>
      </c>
      <c r="J38" s="12">
        <f>IF(N((COUNTIF(C$3:C38,C38)=1))=1,SUMIF($C$3:$C$204,C38,$I$3:$I$204),0)</f>
        <v>0</v>
      </c>
      <c r="K38" s="12">
        <f>VLOOKUP(F38,'IEVADIT HA'!$E$8:$K$210,6,FALSE)</f>
        <v>0</v>
      </c>
      <c r="L38" s="12">
        <f>IF(N((COUNTIF(C$3:C38,C38)=1))=1,SUMIF($C$3:$C$204,C38,$K$3:$K$204),0)</f>
        <v>0</v>
      </c>
      <c r="M38" s="12">
        <f>VLOOKUP(F38,'IEVADIT HA'!$E$8:$K$210,7,FALSE)</f>
        <v>0</v>
      </c>
      <c r="N38" s="12">
        <f>IF(N((COUNTIF(C$3:C38,C38)=1))=1,SUMIF($C$3:$C$204,C38,$M$3:$M$204),0)</f>
        <v>0</v>
      </c>
    </row>
    <row r="39" spans="1:14" x14ac:dyDescent="0.25">
      <c r="A39" s="1" t="s">
        <v>576</v>
      </c>
      <c r="B39" t="s">
        <v>149</v>
      </c>
      <c r="C39" t="s">
        <v>608</v>
      </c>
      <c r="D39" t="s">
        <v>24</v>
      </c>
      <c r="E39">
        <v>821</v>
      </c>
      <c r="F39" t="s">
        <v>150</v>
      </c>
      <c r="G39" s="12">
        <f>VLOOKUP(F39,'IEVADIT HA'!$E$8:$H$210,4,FALSE)</f>
        <v>0</v>
      </c>
      <c r="H39" s="12">
        <f>IF(N((COUNTIF(C$3:C39,C39)=1))=1,SUMIF($C$3:$C$204,C39,$G$3:$G$204),0)</f>
        <v>0</v>
      </c>
      <c r="I39" s="12">
        <f>VLOOKUP(F39,'IEVADIT HA'!$E$8:$K$210,5,FALSE)</f>
        <v>0</v>
      </c>
      <c r="J39" s="12">
        <f>IF(N((COUNTIF(C$3:C39,C39)=1))=1,SUMIF($C$3:$C$204,C39,$I$3:$I$204),0)</f>
        <v>0</v>
      </c>
      <c r="K39" s="12">
        <f>VLOOKUP(F39,'IEVADIT HA'!$E$8:$K$210,6,FALSE)</f>
        <v>0</v>
      </c>
      <c r="L39" s="12">
        <f>IF(N((COUNTIF(C$3:C39,C39)=1))=1,SUMIF($C$3:$C$204,C39,$K$3:$K$204),0)</f>
        <v>0</v>
      </c>
      <c r="M39" s="12">
        <f>VLOOKUP(F39,'IEVADIT HA'!$E$8:$K$210,7,FALSE)</f>
        <v>0</v>
      </c>
      <c r="N39" s="12">
        <f>IF(N((COUNTIF(C$3:C39,C39)=1))=1,SUMIF($C$3:$C$204,C39,$M$3:$M$204),0)</f>
        <v>0</v>
      </c>
    </row>
    <row r="40" spans="1:14" x14ac:dyDescent="0.25">
      <c r="A40" s="1" t="s">
        <v>576</v>
      </c>
      <c r="B40" t="s">
        <v>149</v>
      </c>
      <c r="C40" t="s">
        <v>608</v>
      </c>
      <c r="D40" t="s">
        <v>24</v>
      </c>
      <c r="E40">
        <v>825</v>
      </c>
      <c r="F40" t="s">
        <v>151</v>
      </c>
      <c r="G40" s="12">
        <f>VLOOKUP(F40,'IEVADIT HA'!$E$8:$H$210,4,FALSE)</f>
        <v>0</v>
      </c>
      <c r="H40" s="12">
        <f>IF(N((COUNTIF(C$3:C40,C40)=1))=1,SUMIF($C$3:$C$204,C40,$G$3:$G$204),0)</f>
        <v>0</v>
      </c>
      <c r="I40" s="12">
        <f>VLOOKUP(F40,'IEVADIT HA'!$E$8:$K$210,5,FALSE)</f>
        <v>0</v>
      </c>
      <c r="J40" s="12">
        <f>IF(N((COUNTIF(C$3:C40,C40)=1))=1,SUMIF($C$3:$C$204,C40,$I$3:$I$204),0)</f>
        <v>0</v>
      </c>
      <c r="K40" s="12">
        <f>VLOOKUP(F40,'IEVADIT HA'!$E$8:$K$210,6,FALSE)</f>
        <v>0</v>
      </c>
      <c r="L40" s="12">
        <f>IF(N((COUNTIF(C$3:C40,C40)=1))=1,SUMIF($C$3:$C$204,C40,$K$3:$K$204),0)</f>
        <v>0</v>
      </c>
      <c r="M40" s="12">
        <f>VLOOKUP(F40,'IEVADIT HA'!$E$8:$K$210,7,FALSE)</f>
        <v>0</v>
      </c>
      <c r="N40" s="12">
        <f>IF(N((COUNTIF(C$3:C40,C40)=1))=1,SUMIF($C$3:$C$204,C40,$M$3:$M$204),0)</f>
        <v>0</v>
      </c>
    </row>
    <row r="41" spans="1:14" x14ac:dyDescent="0.25">
      <c r="A41" s="1" t="s">
        <v>576</v>
      </c>
      <c r="B41" t="s">
        <v>149</v>
      </c>
      <c r="C41" t="s">
        <v>609</v>
      </c>
      <c r="D41" t="s">
        <v>50</v>
      </c>
      <c r="E41">
        <v>842</v>
      </c>
      <c r="F41" t="s">
        <v>153</v>
      </c>
      <c r="G41" s="12">
        <f>VLOOKUP(F41,'IEVADIT HA'!$E$8:$H$210,4,FALSE)</f>
        <v>0</v>
      </c>
      <c r="H41" s="12">
        <f>IF(N((COUNTIF(C$3:C41,C41)=1))=1,SUMIF($C$3:$C$204,C41,$G$3:$G$204),0)</f>
        <v>0</v>
      </c>
      <c r="I41" s="12">
        <f>VLOOKUP(F41,'IEVADIT HA'!$E$8:$K$210,5,FALSE)</f>
        <v>0</v>
      </c>
      <c r="J41" s="12">
        <f>IF(N((COUNTIF(C$3:C41,C41)=1))=1,SUMIF($C$3:$C$204,C41,$I$3:$I$204),0)</f>
        <v>0</v>
      </c>
      <c r="K41" s="12">
        <f>VLOOKUP(F41,'IEVADIT HA'!$E$8:$K$210,6,FALSE)</f>
        <v>0</v>
      </c>
      <c r="L41" s="12">
        <f>IF(N((COUNTIF(C$3:C41,C41)=1))=1,SUMIF($C$3:$C$204,C41,$K$3:$K$204),0)</f>
        <v>0</v>
      </c>
      <c r="M41" s="12">
        <f>VLOOKUP(F41,'IEVADIT HA'!$E$8:$K$210,7,FALSE)</f>
        <v>0</v>
      </c>
      <c r="N41" s="12">
        <f>IF(N((COUNTIF(C$3:C41,C41)=1))=1,SUMIF($C$3:$C$204,C41,$M$3:$M$204),0)</f>
        <v>0</v>
      </c>
    </row>
    <row r="42" spans="1:14" x14ac:dyDescent="0.25">
      <c r="A42" s="1" t="s">
        <v>576</v>
      </c>
      <c r="B42" t="s">
        <v>149</v>
      </c>
      <c r="C42" t="s">
        <v>609</v>
      </c>
      <c r="D42" t="s">
        <v>50</v>
      </c>
      <c r="E42">
        <v>870</v>
      </c>
      <c r="F42" t="s">
        <v>154</v>
      </c>
      <c r="G42" s="12">
        <f>VLOOKUP(F42,'IEVADIT HA'!$E$8:$H$210,4,FALSE)</f>
        <v>0</v>
      </c>
      <c r="H42" s="12">
        <f>IF(N((COUNTIF(C$3:C42,C42)=1))=1,SUMIF($C$3:$C$204,C42,$G$3:$G$204),0)</f>
        <v>0</v>
      </c>
      <c r="I42" s="12">
        <f>VLOOKUP(F42,'IEVADIT HA'!$E$8:$K$210,5,FALSE)</f>
        <v>0</v>
      </c>
      <c r="J42" s="12">
        <f>IF(N((COUNTIF(C$3:C42,C42)=1))=1,SUMIF($C$3:$C$204,C42,$I$3:$I$204),0)</f>
        <v>0</v>
      </c>
      <c r="K42" s="12">
        <f>VLOOKUP(F42,'IEVADIT HA'!$E$8:$K$210,6,FALSE)</f>
        <v>0</v>
      </c>
      <c r="L42" s="12">
        <f>IF(N((COUNTIF(C$3:C42,C42)=1))=1,SUMIF($C$3:$C$204,C42,$K$3:$K$204),0)</f>
        <v>0</v>
      </c>
      <c r="M42" s="12">
        <f>VLOOKUP(F42,'IEVADIT HA'!$E$8:$K$210,7,FALSE)</f>
        <v>0</v>
      </c>
      <c r="N42" s="12">
        <f>IF(N((COUNTIF(C$3:C42,C42)=1))=1,SUMIF($C$3:$C$204,C42,$M$3:$M$204),0)</f>
        <v>0</v>
      </c>
    </row>
    <row r="43" spans="1:14" x14ac:dyDescent="0.25">
      <c r="A43" s="1" t="s">
        <v>576</v>
      </c>
      <c r="B43" t="s">
        <v>149</v>
      </c>
      <c r="C43" t="s">
        <v>610</v>
      </c>
      <c r="D43" t="s">
        <v>21</v>
      </c>
      <c r="E43">
        <v>863</v>
      </c>
      <c r="F43" t="s">
        <v>21</v>
      </c>
      <c r="G43" s="12">
        <f>VLOOKUP(F43,'IEVADIT HA'!$E$8:$H$210,4,FALSE)</f>
        <v>0</v>
      </c>
      <c r="H43" s="12">
        <f>IF(N((COUNTIF(C$3:C43,C43)=1))=1,SUMIF($C$3:$C$204,C43,$G$3:$G$204),0)</f>
        <v>0</v>
      </c>
      <c r="I43" s="12">
        <f>VLOOKUP(F43,'IEVADIT HA'!$E$8:$K$210,5,FALSE)</f>
        <v>0</v>
      </c>
      <c r="J43" s="12">
        <f>IF(N((COUNTIF(C$3:C43,C43)=1))=1,SUMIF($C$3:$C$204,C43,$I$3:$I$204),0)</f>
        <v>0</v>
      </c>
      <c r="K43" s="12">
        <f>VLOOKUP(F43,'IEVADIT HA'!$E$8:$K$210,6,FALSE)</f>
        <v>0</v>
      </c>
      <c r="L43" s="12">
        <f>IF(N((COUNTIF(C$3:C43,C43)=1))=1,SUMIF($C$3:$C$204,C43,$K$3:$K$204),0)</f>
        <v>0</v>
      </c>
      <c r="M43" s="12">
        <f>VLOOKUP(F43,'IEVADIT HA'!$E$8:$K$210,7,FALSE)</f>
        <v>0</v>
      </c>
      <c r="N43" s="12">
        <f>IF(N((COUNTIF(C$3:C43,C43)=1))=1,SUMIF($C$3:$C$204,C43,$M$3:$M$204),0)</f>
        <v>0</v>
      </c>
    </row>
    <row r="44" spans="1:14" x14ac:dyDescent="0.25">
      <c r="A44" s="1" t="s">
        <v>576</v>
      </c>
      <c r="B44" t="s">
        <v>149</v>
      </c>
      <c r="C44" t="s">
        <v>611</v>
      </c>
      <c r="D44" t="s">
        <v>23</v>
      </c>
      <c r="E44">
        <v>867</v>
      </c>
      <c r="F44" t="s">
        <v>23</v>
      </c>
      <c r="G44" s="12">
        <f>VLOOKUP(F44,'IEVADIT HA'!$E$8:$H$210,4,FALSE)</f>
        <v>0</v>
      </c>
      <c r="H44" s="12">
        <f>IF(N((COUNTIF(C$3:C44,C44)=1))=1,SUMIF($C$3:$C$204,C44,$G$3:$G$204),0)</f>
        <v>0</v>
      </c>
      <c r="I44" s="12">
        <f>VLOOKUP(F44,'IEVADIT HA'!$E$8:$K$210,5,FALSE)</f>
        <v>0</v>
      </c>
      <c r="J44" s="12">
        <f>IF(N((COUNTIF(C$3:C44,C44)=1))=1,SUMIF($C$3:$C$204,C44,$I$3:$I$204),0)</f>
        <v>0</v>
      </c>
      <c r="K44" s="12">
        <f>VLOOKUP(F44,'IEVADIT HA'!$E$8:$K$210,6,FALSE)</f>
        <v>0</v>
      </c>
      <c r="L44" s="12">
        <f>IF(N((COUNTIF(C$3:C44,C44)=1))=1,SUMIF($C$3:$C$204,C44,$K$3:$K$204),0)</f>
        <v>0</v>
      </c>
      <c r="M44" s="12">
        <f>VLOOKUP(F44,'IEVADIT HA'!$E$8:$K$210,7,FALSE)</f>
        <v>0</v>
      </c>
      <c r="N44" s="12">
        <f>IF(N((COUNTIF(C$3:C44,C44)=1))=1,SUMIF($C$3:$C$204,C44,$M$3:$M$204),0)</f>
        <v>0</v>
      </c>
    </row>
    <row r="45" spans="1:14" x14ac:dyDescent="0.25">
      <c r="A45" s="1" t="s">
        <v>576</v>
      </c>
      <c r="B45" t="s">
        <v>149</v>
      </c>
      <c r="C45" t="s">
        <v>612</v>
      </c>
      <c r="D45" t="s">
        <v>18</v>
      </c>
      <c r="E45">
        <v>859</v>
      </c>
      <c r="F45" t="s">
        <v>18</v>
      </c>
      <c r="G45" s="12">
        <f>VLOOKUP(F45,'IEVADIT HA'!$E$8:$H$210,4,FALSE)</f>
        <v>0</v>
      </c>
      <c r="H45" s="12">
        <f>IF(N((COUNTIF(C$3:C45,C45)=1))=1,SUMIF($C$3:$C$204,C45,$G$3:$G$204),0)</f>
        <v>0</v>
      </c>
      <c r="I45" s="12">
        <f>VLOOKUP(F45,'IEVADIT HA'!$E$8:$K$210,5,FALSE)</f>
        <v>0</v>
      </c>
      <c r="J45" s="12">
        <f>IF(N((COUNTIF(C$3:C45,C45)=1))=1,SUMIF($C$3:$C$204,C45,$I$3:$I$204),0)</f>
        <v>0</v>
      </c>
      <c r="K45" s="12">
        <f>VLOOKUP(F45,'IEVADIT HA'!$E$8:$K$210,6,FALSE)</f>
        <v>0</v>
      </c>
      <c r="L45" s="12">
        <f>IF(N((COUNTIF(C$3:C45,C45)=1))=1,SUMIF($C$3:$C$204,C45,$K$3:$K$204),0)</f>
        <v>0</v>
      </c>
      <c r="M45" s="12">
        <f>VLOOKUP(F45,'IEVADIT HA'!$E$8:$K$210,7,FALSE)</f>
        <v>0</v>
      </c>
      <c r="N45" s="12">
        <f>IF(N((COUNTIF(C$3:C45,C45)=1))=1,SUMIF($C$3:$C$204,C45,$M$3:$M$204),0)</f>
        <v>0</v>
      </c>
    </row>
    <row r="46" spans="1:14" x14ac:dyDescent="0.25">
      <c r="A46" s="1" t="s">
        <v>576</v>
      </c>
      <c r="B46" t="s">
        <v>149</v>
      </c>
      <c r="C46" t="s">
        <v>613</v>
      </c>
      <c r="D46" t="s">
        <v>163</v>
      </c>
      <c r="E46">
        <v>855</v>
      </c>
      <c r="F46" t="s">
        <v>163</v>
      </c>
      <c r="G46" s="12">
        <f>VLOOKUP(F46,'IEVADIT HA'!$E$8:$H$210,4,FALSE)</f>
        <v>0</v>
      </c>
      <c r="H46" s="12">
        <f>IF(N((COUNTIF(C$3:C46,C46)=1))=1,SUMIF($C$3:$C$204,C46,$G$3:$G$204),0)</f>
        <v>0</v>
      </c>
      <c r="I46" s="12">
        <f>VLOOKUP(F46,'IEVADIT HA'!$E$8:$K$210,5,FALSE)</f>
        <v>0</v>
      </c>
      <c r="J46" s="12">
        <f>IF(N((COUNTIF(C$3:C46,C46)=1))=1,SUMIF($C$3:$C$204,C46,$I$3:$I$204),0)</f>
        <v>0</v>
      </c>
      <c r="K46" s="12">
        <f>VLOOKUP(F46,'IEVADIT HA'!$E$8:$K$210,6,FALSE)</f>
        <v>0</v>
      </c>
      <c r="L46" s="12">
        <f>IF(N((COUNTIF(C$3:C46,C46)=1))=1,SUMIF($C$3:$C$204,C46,$K$3:$K$204),0)</f>
        <v>0</v>
      </c>
      <c r="M46" s="12">
        <f>VLOOKUP(F46,'IEVADIT HA'!$E$8:$K$210,7,FALSE)</f>
        <v>0</v>
      </c>
      <c r="N46" s="12">
        <f>IF(N((COUNTIF(C$3:C46,C46)=1))=1,SUMIF($C$3:$C$204,C46,$M$3:$M$204),0)</f>
        <v>0</v>
      </c>
    </row>
    <row r="47" spans="1:14" x14ac:dyDescent="0.25">
      <c r="A47" s="1" t="s">
        <v>576</v>
      </c>
      <c r="B47" t="s">
        <v>149</v>
      </c>
      <c r="C47" t="s">
        <v>614</v>
      </c>
      <c r="D47" t="s">
        <v>17</v>
      </c>
      <c r="E47">
        <v>854</v>
      </c>
      <c r="F47" t="s">
        <v>17</v>
      </c>
      <c r="G47" s="12">
        <f>VLOOKUP(F47,'IEVADIT HA'!$E$8:$H$210,4,FALSE)</f>
        <v>0</v>
      </c>
      <c r="H47" s="12">
        <f>IF(N((COUNTIF(C$3:C47,C47)=1))=1,SUMIF($C$3:$C$204,C47,$G$3:$G$204),0)</f>
        <v>0</v>
      </c>
      <c r="I47" s="12">
        <f>VLOOKUP(F47,'IEVADIT HA'!$E$8:$K$210,5,FALSE)</f>
        <v>0</v>
      </c>
      <c r="J47" s="12">
        <f>IF(N((COUNTIF(C$3:C47,C47)=1))=1,SUMIF($C$3:$C$204,C47,$I$3:$I$204),0)</f>
        <v>0</v>
      </c>
      <c r="K47" s="12">
        <f>VLOOKUP(F47,'IEVADIT HA'!$E$8:$K$210,6,FALSE)</f>
        <v>0</v>
      </c>
      <c r="L47" s="12">
        <f>IF(N((COUNTIF(C$3:C47,C47)=1))=1,SUMIF($C$3:$C$204,C47,$K$3:$K$204),0)</f>
        <v>0</v>
      </c>
      <c r="M47" s="12">
        <f>VLOOKUP(F47,'IEVADIT HA'!$E$8:$K$210,7,FALSE)</f>
        <v>0</v>
      </c>
      <c r="N47" s="12">
        <f>IF(N((COUNTIF(C$3:C47,C47)=1))=1,SUMIF($C$3:$C$204,C47,$M$3:$M$204),0)</f>
        <v>0</v>
      </c>
    </row>
    <row r="48" spans="1:14" x14ac:dyDescent="0.25">
      <c r="A48" s="1" t="s">
        <v>576</v>
      </c>
      <c r="B48" t="s">
        <v>149</v>
      </c>
      <c r="C48" t="s">
        <v>615</v>
      </c>
      <c r="D48" t="s">
        <v>12</v>
      </c>
      <c r="E48">
        <v>856</v>
      </c>
      <c r="F48" t="s">
        <v>161</v>
      </c>
      <c r="G48" s="12">
        <f>VLOOKUP(F48,'IEVADIT HA'!$E$8:$H$210,4,FALSE)</f>
        <v>0</v>
      </c>
      <c r="H48" s="12">
        <f>IF(N((COUNTIF(C$3:C48,C48)=1))=1,SUMIF($C$3:$C$204,C48,$G$3:$G$204),0)</f>
        <v>0</v>
      </c>
      <c r="I48" s="12">
        <f>VLOOKUP(F48,'IEVADIT HA'!$E$8:$K$210,5,FALSE)</f>
        <v>0</v>
      </c>
      <c r="J48" s="12">
        <f>IF(N((COUNTIF(C$3:C48,C48)=1))=1,SUMIF($C$3:$C$204,C48,$I$3:$I$204),0)</f>
        <v>0</v>
      </c>
      <c r="K48" s="12">
        <f>VLOOKUP(F48,'IEVADIT HA'!$E$8:$K$210,6,FALSE)</f>
        <v>0</v>
      </c>
      <c r="L48" s="12">
        <f>IF(N((COUNTIF(C$3:C48,C48)=1))=1,SUMIF($C$3:$C$204,C48,$K$3:$K$204),0)</f>
        <v>0</v>
      </c>
      <c r="M48" s="12">
        <f>VLOOKUP(F48,'IEVADIT HA'!$E$8:$K$210,7,FALSE)</f>
        <v>0</v>
      </c>
      <c r="N48" s="12">
        <f>IF(N((COUNTIF(C$3:C48,C48)=1))=1,SUMIF($C$3:$C$204,C48,$M$3:$M$204),0)</f>
        <v>0</v>
      </c>
    </row>
    <row r="49" spans="1:14" x14ac:dyDescent="0.25">
      <c r="A49" s="1" t="s">
        <v>576</v>
      </c>
      <c r="B49" t="s">
        <v>149</v>
      </c>
      <c r="C49" t="s">
        <v>616</v>
      </c>
      <c r="D49" t="s">
        <v>51</v>
      </c>
      <c r="E49">
        <v>851</v>
      </c>
      <c r="F49" t="s">
        <v>160</v>
      </c>
      <c r="G49" s="12">
        <f>VLOOKUP(F49,'IEVADIT HA'!$E$8:$H$210,4,FALSE)</f>
        <v>0</v>
      </c>
      <c r="H49" s="12">
        <f>IF(N((COUNTIF(C$3:C49,C49)=1))=1,SUMIF($C$3:$C$204,C49,$G$3:$G$204),0)</f>
        <v>0</v>
      </c>
      <c r="I49" s="12">
        <f>VLOOKUP(F49,'IEVADIT HA'!$E$8:$K$210,5,FALSE)</f>
        <v>0</v>
      </c>
      <c r="J49" s="12">
        <f>IF(N((COUNTIF(C$3:C49,C49)=1))=1,SUMIF($C$3:$C$204,C49,$I$3:$I$204),0)</f>
        <v>0</v>
      </c>
      <c r="K49" s="12">
        <f>VLOOKUP(F49,'IEVADIT HA'!$E$8:$K$210,6,FALSE)</f>
        <v>0</v>
      </c>
      <c r="L49" s="12">
        <f>IF(N((COUNTIF(C$3:C49,C49)=1))=1,SUMIF($C$3:$C$204,C49,$K$3:$K$204),0)</f>
        <v>0</v>
      </c>
      <c r="M49" s="12">
        <f>VLOOKUP(F49,'IEVADIT HA'!$E$8:$K$210,7,FALSE)</f>
        <v>0</v>
      </c>
      <c r="N49" s="12">
        <f>IF(N((COUNTIF(C$3:C49,C49)=1))=1,SUMIF($C$3:$C$204,C49,$M$3:$M$204),0)</f>
        <v>0</v>
      </c>
    </row>
    <row r="50" spans="1:14" x14ac:dyDescent="0.25">
      <c r="A50" s="1" t="s">
        <v>576</v>
      </c>
      <c r="B50" t="s">
        <v>149</v>
      </c>
      <c r="C50" t="s">
        <v>617</v>
      </c>
      <c r="D50" t="s">
        <v>52</v>
      </c>
      <c r="E50">
        <v>853</v>
      </c>
      <c r="F50" t="s">
        <v>162</v>
      </c>
      <c r="G50" s="12">
        <f>VLOOKUP(F50,'IEVADIT HA'!$E$8:$H$210,4,FALSE)</f>
        <v>0</v>
      </c>
      <c r="H50" s="12">
        <f>IF(N((COUNTIF(C$3:C50,C50)=1))=1,SUMIF($C$3:$C$204,C50,$G$3:$G$204),0)</f>
        <v>0</v>
      </c>
      <c r="I50" s="12">
        <f>VLOOKUP(F50,'IEVADIT HA'!$E$8:$K$210,5,FALSE)</f>
        <v>0</v>
      </c>
      <c r="J50" s="12">
        <f>IF(N((COUNTIF(C$3:C50,C50)=1))=1,SUMIF($C$3:$C$204,C50,$I$3:$I$204),0)</f>
        <v>0</v>
      </c>
      <c r="K50" s="12">
        <f>VLOOKUP(F50,'IEVADIT HA'!$E$8:$K$210,6,FALSE)</f>
        <v>0</v>
      </c>
      <c r="L50" s="12">
        <f>IF(N((COUNTIF(C$3:C50,C50)=1))=1,SUMIF($C$3:$C$204,C50,$K$3:$K$204),0)</f>
        <v>0</v>
      </c>
      <c r="M50" s="12">
        <f>VLOOKUP(F50,'IEVADIT HA'!$E$8:$K$210,7,FALSE)</f>
        <v>0</v>
      </c>
      <c r="N50" s="12">
        <f>IF(N((COUNTIF(C$3:C50,C50)=1))=1,SUMIF($C$3:$C$204,C50,$M$3:$M$204),0)</f>
        <v>0</v>
      </c>
    </row>
    <row r="51" spans="1:14" x14ac:dyDescent="0.25">
      <c r="A51" s="1" t="s">
        <v>576</v>
      </c>
      <c r="B51" t="s">
        <v>149</v>
      </c>
      <c r="C51" t="s">
        <v>618</v>
      </c>
      <c r="D51" t="s">
        <v>22</v>
      </c>
      <c r="E51">
        <v>864</v>
      </c>
      <c r="F51" t="s">
        <v>172</v>
      </c>
      <c r="G51" s="12">
        <f>VLOOKUP(F51,'IEVADIT HA'!$E$8:$H$210,4,FALSE)</f>
        <v>0</v>
      </c>
      <c r="H51" s="12">
        <f>IF(N((COUNTIF(C$3:C51,C51)=1))=1,SUMIF($C$3:$C$204,C51,$G$3:$G$204),0)</f>
        <v>0</v>
      </c>
      <c r="I51" s="12">
        <f>VLOOKUP(F51,'IEVADIT HA'!$E$8:$K$210,5,FALSE)</f>
        <v>0</v>
      </c>
      <c r="J51" s="12">
        <f>IF(N((COUNTIF(C$3:C51,C51)=1))=1,SUMIF($C$3:$C$204,C51,$I$3:$I$204),0)</f>
        <v>0</v>
      </c>
      <c r="K51" s="12">
        <f>VLOOKUP(F51,'IEVADIT HA'!$E$8:$K$210,6,FALSE)</f>
        <v>0</v>
      </c>
      <c r="L51" s="12">
        <f>IF(N((COUNTIF(C$3:C51,C51)=1))=1,SUMIF($C$3:$C$204,C51,$K$3:$K$204),0)</f>
        <v>0</v>
      </c>
      <c r="M51" s="12">
        <f>VLOOKUP(F51,'IEVADIT HA'!$E$8:$K$210,7,FALSE)</f>
        <v>0</v>
      </c>
      <c r="N51" s="12">
        <f>IF(N((COUNTIF(C$3:C51,C51)=1))=1,SUMIF($C$3:$C$204,C51,$M$3:$M$204),0)</f>
        <v>0</v>
      </c>
    </row>
    <row r="52" spans="1:14" x14ac:dyDescent="0.25">
      <c r="A52" s="1" t="s">
        <v>576</v>
      </c>
      <c r="B52" t="s">
        <v>149</v>
      </c>
      <c r="C52" t="s">
        <v>618</v>
      </c>
      <c r="D52" t="s">
        <v>22</v>
      </c>
      <c r="E52">
        <v>864</v>
      </c>
      <c r="F52" t="s">
        <v>171</v>
      </c>
      <c r="G52" s="12">
        <f>VLOOKUP(F52,'IEVADIT HA'!$E$8:$H$210,4,FALSE)</f>
        <v>0</v>
      </c>
      <c r="H52" s="12">
        <f>IF(N((COUNTIF(C$3:C52,C52)=1))=1,SUMIF($C$3:$C$204,C52,$G$3:$G$204),0)</f>
        <v>0</v>
      </c>
      <c r="I52" s="12">
        <f>VLOOKUP(F52,'IEVADIT HA'!$E$8:$K$210,5,FALSE)</f>
        <v>0</v>
      </c>
      <c r="J52" s="12">
        <f>IF(N((COUNTIF(C$3:C52,C52)=1))=1,SUMIF($C$3:$C$204,C52,$I$3:$I$204),0)</f>
        <v>0</v>
      </c>
      <c r="K52" s="12">
        <f>VLOOKUP(F52,'IEVADIT HA'!$E$8:$K$210,6,FALSE)</f>
        <v>0</v>
      </c>
      <c r="L52" s="12">
        <f>IF(N((COUNTIF(C$3:C52,C52)=1))=1,SUMIF($C$3:$C$204,C52,$K$3:$K$204),0)</f>
        <v>0</v>
      </c>
      <c r="M52" s="12">
        <f>VLOOKUP(F52,'IEVADIT HA'!$E$8:$K$210,7,FALSE)</f>
        <v>0</v>
      </c>
      <c r="N52" s="12">
        <f>IF(N((COUNTIF(C$3:C52,C52)=1))=1,SUMIF($C$3:$C$204,C52,$M$3:$M$204),0)</f>
        <v>0</v>
      </c>
    </row>
    <row r="53" spans="1:14" x14ac:dyDescent="0.25">
      <c r="A53" s="1" t="s">
        <v>576</v>
      </c>
      <c r="B53" t="s">
        <v>149</v>
      </c>
      <c r="C53" t="s">
        <v>618</v>
      </c>
      <c r="D53" t="s">
        <v>22</v>
      </c>
      <c r="E53">
        <v>864</v>
      </c>
      <c r="F53" t="s">
        <v>174</v>
      </c>
      <c r="G53" s="12">
        <f>VLOOKUP(F53,'IEVADIT HA'!$E$8:$H$210,4,FALSE)</f>
        <v>0</v>
      </c>
      <c r="H53" s="12">
        <f>IF(N((COUNTIF(C$3:C53,C53)=1))=1,SUMIF($C$3:$C$204,C53,$G$3:$G$204),0)</f>
        <v>0</v>
      </c>
      <c r="I53" s="12">
        <f>VLOOKUP(F53,'IEVADIT HA'!$E$8:$K$210,5,FALSE)</f>
        <v>0</v>
      </c>
      <c r="J53" s="12">
        <f>IF(N((COUNTIF(C$3:C53,C53)=1))=1,SUMIF($C$3:$C$204,C53,$I$3:$I$204),0)</f>
        <v>0</v>
      </c>
      <c r="K53" s="12">
        <f>VLOOKUP(F53,'IEVADIT HA'!$E$8:$K$210,6,FALSE)</f>
        <v>0</v>
      </c>
      <c r="L53" s="12">
        <f>IF(N((COUNTIF(C$3:C53,C53)=1))=1,SUMIF($C$3:$C$204,C53,$K$3:$K$204),0)</f>
        <v>0</v>
      </c>
      <c r="M53" s="12">
        <f>VLOOKUP(F53,'IEVADIT HA'!$E$8:$K$210,7,FALSE)</f>
        <v>0</v>
      </c>
      <c r="N53" s="12">
        <f>IF(N((COUNTIF(C$3:C53,C53)=1))=1,SUMIF($C$3:$C$204,C53,$M$3:$M$204),0)</f>
        <v>0</v>
      </c>
    </row>
    <row r="54" spans="1:14" x14ac:dyDescent="0.25">
      <c r="A54" s="1" t="s">
        <v>576</v>
      </c>
      <c r="B54" t="s">
        <v>149</v>
      </c>
      <c r="C54" t="s">
        <v>618</v>
      </c>
      <c r="D54" t="s">
        <v>22</v>
      </c>
      <c r="E54">
        <v>864</v>
      </c>
      <c r="F54" t="s">
        <v>173</v>
      </c>
      <c r="G54" s="12">
        <f>VLOOKUP(F54,'IEVADIT HA'!$E$8:$H$210,4,FALSE)</f>
        <v>0</v>
      </c>
      <c r="H54" s="12">
        <f>IF(N((COUNTIF(C$3:C54,C54)=1))=1,SUMIF($C$3:$C$204,C54,$G$3:$G$204),0)</f>
        <v>0</v>
      </c>
      <c r="I54" s="12">
        <f>VLOOKUP(F54,'IEVADIT HA'!$E$8:$K$210,5,FALSE)</f>
        <v>0</v>
      </c>
      <c r="J54" s="12">
        <f>IF(N((COUNTIF(C$3:C54,C54)=1))=1,SUMIF($C$3:$C$204,C54,$I$3:$I$204),0)</f>
        <v>0</v>
      </c>
      <c r="K54" s="12">
        <f>VLOOKUP(F54,'IEVADIT HA'!$E$8:$K$210,6,FALSE)</f>
        <v>0</v>
      </c>
      <c r="L54" s="12">
        <f>IF(N((COUNTIF(C$3:C54,C54)=1))=1,SUMIF($C$3:$C$204,C54,$K$3:$K$204),0)</f>
        <v>0</v>
      </c>
      <c r="M54" s="12">
        <f>VLOOKUP(F54,'IEVADIT HA'!$E$8:$K$210,7,FALSE)</f>
        <v>0</v>
      </c>
      <c r="N54" s="12">
        <f>IF(N((COUNTIF(C$3:C54,C54)=1))=1,SUMIF($C$3:$C$204,C54,$M$3:$M$204),0)</f>
        <v>0</v>
      </c>
    </row>
    <row r="55" spans="1:14" x14ac:dyDescent="0.25">
      <c r="A55" s="1" t="s">
        <v>576</v>
      </c>
      <c r="B55" t="s">
        <v>149</v>
      </c>
      <c r="C55" t="s">
        <v>618</v>
      </c>
      <c r="D55" t="s">
        <v>22</v>
      </c>
      <c r="E55">
        <v>864</v>
      </c>
      <c r="F55" t="s">
        <v>170</v>
      </c>
      <c r="G55" s="12">
        <f>VLOOKUP(F55,'IEVADIT HA'!$E$8:$H$210,4,FALSE)</f>
        <v>0</v>
      </c>
      <c r="H55" s="12">
        <f>IF(N((COUNTIF(C$3:C55,C55)=1))=1,SUMIF($C$3:$C$204,C55,$G$3:$G$204),0)</f>
        <v>0</v>
      </c>
      <c r="I55" s="12">
        <f>VLOOKUP(F55,'IEVADIT HA'!$E$8:$K$210,5,FALSE)</f>
        <v>0</v>
      </c>
      <c r="J55" s="12">
        <f>IF(N((COUNTIF(C$3:C55,C55)=1))=1,SUMIF($C$3:$C$204,C55,$I$3:$I$204),0)</f>
        <v>0</v>
      </c>
      <c r="K55" s="12">
        <f>VLOOKUP(F55,'IEVADIT HA'!$E$8:$K$210,6,FALSE)</f>
        <v>0</v>
      </c>
      <c r="L55" s="12">
        <f>IF(N((COUNTIF(C$3:C55,C55)=1))=1,SUMIF($C$3:$C$204,C55,$K$3:$K$204),0)</f>
        <v>0</v>
      </c>
      <c r="M55" s="12">
        <f>VLOOKUP(F55,'IEVADIT HA'!$E$8:$K$210,7,FALSE)</f>
        <v>0</v>
      </c>
      <c r="N55" s="12">
        <f>IF(N((COUNTIF(C$3:C55,C55)=1))=1,SUMIF($C$3:$C$204,C55,$M$3:$M$204),0)</f>
        <v>0</v>
      </c>
    </row>
    <row r="56" spans="1:14" x14ac:dyDescent="0.25">
      <c r="A56" s="1" t="s">
        <v>576</v>
      </c>
      <c r="B56" t="s">
        <v>149</v>
      </c>
      <c r="C56" t="s">
        <v>618</v>
      </c>
      <c r="D56" t="s">
        <v>22</v>
      </c>
      <c r="E56">
        <v>864</v>
      </c>
      <c r="F56" t="s">
        <v>22</v>
      </c>
      <c r="G56" s="12">
        <f>VLOOKUP(F56,'IEVADIT HA'!$E$8:$H$210,4,FALSE)</f>
        <v>0</v>
      </c>
      <c r="H56" s="12">
        <f>IF(N((COUNTIF(C$3:C56,C56)=1))=1,SUMIF($C$3:$C$204,C56,$G$3:$G$204),0)</f>
        <v>0</v>
      </c>
      <c r="I56" s="12">
        <f>VLOOKUP(F56,'IEVADIT HA'!$E$8:$K$210,5,FALSE)</f>
        <v>0</v>
      </c>
      <c r="J56" s="12">
        <f>IF(N((COUNTIF(C$3:C56,C56)=1))=1,SUMIF($C$3:$C$204,C56,$I$3:$I$204),0)</f>
        <v>0</v>
      </c>
      <c r="K56" s="12">
        <f>VLOOKUP(F56,'IEVADIT HA'!$E$8:$K$210,6,FALSE)</f>
        <v>0</v>
      </c>
      <c r="L56" s="12">
        <f>IF(N((COUNTIF(C$3:C56,C56)=1))=1,SUMIF($C$3:$C$204,C56,$K$3:$K$204),0)</f>
        <v>0</v>
      </c>
      <c r="M56" s="12">
        <f>VLOOKUP(F56,'IEVADIT HA'!$E$8:$K$210,7,FALSE)</f>
        <v>0</v>
      </c>
      <c r="N56" s="12">
        <f>IF(N((COUNTIF(C$3:C56,C56)=1))=1,SUMIF($C$3:$C$204,C56,$M$3:$M$204),0)</f>
        <v>0</v>
      </c>
    </row>
    <row r="57" spans="1:14" x14ac:dyDescent="0.25">
      <c r="A57" s="1" t="s">
        <v>576</v>
      </c>
      <c r="B57" t="s">
        <v>149</v>
      </c>
      <c r="C57" t="s">
        <v>619</v>
      </c>
      <c r="D57" t="s">
        <v>16</v>
      </c>
      <c r="E57">
        <v>852</v>
      </c>
      <c r="F57" t="s">
        <v>16</v>
      </c>
      <c r="G57" s="12">
        <f>VLOOKUP(F57,'IEVADIT HA'!$E$8:$H$210,4,FALSE)</f>
        <v>0</v>
      </c>
      <c r="H57" s="12">
        <f>IF(N((COUNTIF(C$3:C57,C57)=1))=1,SUMIF($C$3:$C$204,C57,$G$3:$G$204),0)</f>
        <v>0</v>
      </c>
      <c r="I57" s="12">
        <f>VLOOKUP(F57,'IEVADIT HA'!$E$8:$K$210,5,FALSE)</f>
        <v>0</v>
      </c>
      <c r="J57" s="12">
        <f>IF(N((COUNTIF(C$3:C57,C57)=1))=1,SUMIF($C$3:$C$204,C57,$I$3:$I$204),0)</f>
        <v>0</v>
      </c>
      <c r="K57" s="12">
        <f>VLOOKUP(F57,'IEVADIT HA'!$E$8:$K$210,6,FALSE)</f>
        <v>0</v>
      </c>
      <c r="L57" s="12">
        <f>IF(N((COUNTIF(C$3:C57,C57)=1))=1,SUMIF($C$3:$C$204,C57,$K$3:$K$204),0)</f>
        <v>0</v>
      </c>
      <c r="M57" s="12">
        <f>VLOOKUP(F57,'IEVADIT HA'!$E$8:$K$210,7,FALSE)</f>
        <v>0</v>
      </c>
      <c r="N57" s="12">
        <f>IF(N((COUNTIF(C$3:C57,C57)=1))=1,SUMIF($C$3:$C$204,C57,$M$3:$M$204),0)</f>
        <v>0</v>
      </c>
    </row>
    <row r="58" spans="1:14" x14ac:dyDescent="0.25">
      <c r="A58" s="1" t="s">
        <v>576</v>
      </c>
      <c r="B58" t="s">
        <v>149</v>
      </c>
      <c r="C58" t="s">
        <v>620</v>
      </c>
      <c r="D58" t="s">
        <v>33</v>
      </c>
      <c r="E58">
        <v>846</v>
      </c>
      <c r="F58" t="s">
        <v>157</v>
      </c>
      <c r="G58" s="12">
        <f>VLOOKUP(F58,'IEVADIT HA'!$E$8:$H$210,4,FALSE)</f>
        <v>0</v>
      </c>
      <c r="H58" s="12">
        <f>IF(N((COUNTIF(C$3:C58,C58)=1))=1,SUMIF($C$3:$C$204,C58,$G$3:$G$204),0)</f>
        <v>0</v>
      </c>
      <c r="I58" s="12">
        <f>VLOOKUP(F58,'IEVADIT HA'!$E$8:$K$210,5,FALSE)</f>
        <v>0</v>
      </c>
      <c r="J58" s="12">
        <f>IF(N((COUNTIF(C$3:C58,C58)=1))=1,SUMIF($C$3:$C$204,C58,$I$3:$I$204),0)</f>
        <v>0</v>
      </c>
      <c r="K58" s="12">
        <f>VLOOKUP(F58,'IEVADIT HA'!$E$8:$K$210,6,FALSE)</f>
        <v>0</v>
      </c>
      <c r="L58" s="12">
        <f>IF(N((COUNTIF(C$3:C58,C58)=1))=1,SUMIF($C$3:$C$204,C58,$K$3:$K$204),0)</f>
        <v>0</v>
      </c>
      <c r="M58" s="12">
        <f>VLOOKUP(F58,'IEVADIT HA'!$E$8:$K$210,7,FALSE)</f>
        <v>0</v>
      </c>
      <c r="N58" s="12">
        <f>IF(N((COUNTIF(C$3:C58,C58)=1))=1,SUMIF($C$3:$C$204,C58,$M$3:$M$204),0)</f>
        <v>0</v>
      </c>
    </row>
    <row r="59" spans="1:14" x14ac:dyDescent="0.25">
      <c r="A59" s="1" t="s">
        <v>576</v>
      </c>
      <c r="B59" t="s">
        <v>149</v>
      </c>
      <c r="C59" t="s">
        <v>620</v>
      </c>
      <c r="D59" t="s">
        <v>33</v>
      </c>
      <c r="E59">
        <v>847</v>
      </c>
      <c r="F59" t="s">
        <v>158</v>
      </c>
      <c r="G59" s="12">
        <f>VLOOKUP(F59,'IEVADIT HA'!$E$8:$H$210,4,FALSE)</f>
        <v>0</v>
      </c>
      <c r="H59" s="12">
        <f>IF(N((COUNTIF(C$3:C59,C59)=1))=1,SUMIF($C$3:$C$204,C59,$G$3:$G$204),0)</f>
        <v>0</v>
      </c>
      <c r="I59" s="12">
        <f>VLOOKUP(F59,'IEVADIT HA'!$E$8:$K$210,5,FALSE)</f>
        <v>0</v>
      </c>
      <c r="J59" s="12">
        <f>IF(N((COUNTIF(C$3:C59,C59)=1))=1,SUMIF($C$3:$C$204,C59,$I$3:$I$204),0)</f>
        <v>0</v>
      </c>
      <c r="K59" s="12">
        <f>VLOOKUP(F59,'IEVADIT HA'!$E$8:$K$210,6,FALSE)</f>
        <v>0</v>
      </c>
      <c r="L59" s="12">
        <f>IF(N((COUNTIF(C$3:C59,C59)=1))=1,SUMIF($C$3:$C$204,C59,$K$3:$K$204),0)</f>
        <v>0</v>
      </c>
      <c r="M59" s="12">
        <f>VLOOKUP(F59,'IEVADIT HA'!$E$8:$K$210,7,FALSE)</f>
        <v>0</v>
      </c>
      <c r="N59" s="12">
        <f>IF(N((COUNTIF(C$3:C59,C59)=1))=1,SUMIF($C$3:$C$204,C59,$M$3:$M$204),0)</f>
        <v>0</v>
      </c>
    </row>
    <row r="60" spans="1:14" x14ac:dyDescent="0.25">
      <c r="A60" s="1" t="s">
        <v>576</v>
      </c>
      <c r="B60" t="s">
        <v>149</v>
      </c>
      <c r="C60" t="s">
        <v>620</v>
      </c>
      <c r="D60" t="s">
        <v>33</v>
      </c>
      <c r="E60">
        <v>849</v>
      </c>
      <c r="F60" t="s">
        <v>159</v>
      </c>
      <c r="G60" s="12">
        <f>VLOOKUP(F60,'IEVADIT HA'!$E$8:$H$210,4,FALSE)</f>
        <v>0</v>
      </c>
      <c r="H60" s="12">
        <f>IF(N((COUNTIF(C$3:C60,C60)=1))=1,SUMIF($C$3:$C$204,C60,$G$3:$G$204),0)</f>
        <v>0</v>
      </c>
      <c r="I60" s="12">
        <f>VLOOKUP(F60,'IEVADIT HA'!$E$8:$K$210,5,FALSE)</f>
        <v>0</v>
      </c>
      <c r="J60" s="12">
        <f>IF(N((COUNTIF(C$3:C60,C60)=1))=1,SUMIF($C$3:$C$204,C60,$I$3:$I$204),0)</f>
        <v>0</v>
      </c>
      <c r="K60" s="12">
        <f>VLOOKUP(F60,'IEVADIT HA'!$E$8:$K$210,6,FALSE)</f>
        <v>0</v>
      </c>
      <c r="L60" s="12">
        <f>IF(N((COUNTIF(C$3:C60,C60)=1))=1,SUMIF($C$3:$C$204,C60,$K$3:$K$204),0)</f>
        <v>0</v>
      </c>
      <c r="M60" s="12">
        <f>VLOOKUP(F60,'IEVADIT HA'!$E$8:$K$210,7,FALSE)</f>
        <v>0</v>
      </c>
      <c r="N60" s="12">
        <f>IF(N((COUNTIF(C$3:C60,C60)=1))=1,SUMIF($C$3:$C$204,C60,$M$3:$M$204),0)</f>
        <v>0</v>
      </c>
    </row>
    <row r="61" spans="1:14" x14ac:dyDescent="0.25">
      <c r="A61" s="1" t="s">
        <v>576</v>
      </c>
      <c r="B61" t="s">
        <v>149</v>
      </c>
      <c r="C61" t="s">
        <v>621</v>
      </c>
      <c r="D61" t="s">
        <v>19</v>
      </c>
      <c r="E61">
        <v>860</v>
      </c>
      <c r="F61" t="s">
        <v>19</v>
      </c>
      <c r="G61" s="12">
        <f>VLOOKUP(F61,'IEVADIT HA'!$E$8:$H$210,4,FALSE)</f>
        <v>0</v>
      </c>
      <c r="H61" s="12">
        <f>IF(N((COUNTIF(C$3:C61,C61)=1))=1,SUMIF($C$3:$C$204,C61,$G$3:$G$204),0)</f>
        <v>0</v>
      </c>
      <c r="I61" s="12">
        <f>VLOOKUP(F61,'IEVADIT HA'!$E$8:$K$210,5,FALSE)</f>
        <v>0</v>
      </c>
      <c r="J61" s="12">
        <f>IF(N((COUNTIF(C$3:C61,C61)=1))=1,SUMIF($C$3:$C$204,C61,$I$3:$I$204),0)</f>
        <v>0</v>
      </c>
      <c r="K61" s="12">
        <f>VLOOKUP(F61,'IEVADIT HA'!$E$8:$K$210,6,FALSE)</f>
        <v>0</v>
      </c>
      <c r="L61" s="12">
        <f>IF(N((COUNTIF(C$3:C61,C61)=1))=1,SUMIF($C$3:$C$204,C61,$K$3:$K$204),0)</f>
        <v>0</v>
      </c>
      <c r="M61" s="12">
        <f>VLOOKUP(F61,'IEVADIT HA'!$E$8:$K$210,7,FALSE)</f>
        <v>0</v>
      </c>
      <c r="N61" s="12">
        <f>IF(N((COUNTIF(C$3:C61,C61)=1))=1,SUMIF($C$3:$C$204,C61,$M$3:$M$204),0)</f>
        <v>0</v>
      </c>
    </row>
    <row r="62" spans="1:14" x14ac:dyDescent="0.25">
      <c r="A62" s="1" t="s">
        <v>576</v>
      </c>
      <c r="B62" t="s">
        <v>149</v>
      </c>
      <c r="C62" t="s">
        <v>622</v>
      </c>
      <c r="D62" t="s">
        <v>168</v>
      </c>
      <c r="E62">
        <v>869</v>
      </c>
      <c r="F62" t="s">
        <v>168</v>
      </c>
      <c r="G62" s="12">
        <f>VLOOKUP(F62,'IEVADIT HA'!$E$8:$H$210,4,FALSE)</f>
        <v>0</v>
      </c>
      <c r="H62" s="12">
        <f>IF(N((COUNTIF(C$3:C62,C62)=1))=1,SUMIF($C$3:$C$204,C62,$G$3:$G$204),0)</f>
        <v>0</v>
      </c>
      <c r="I62" s="12">
        <f>VLOOKUP(F62,'IEVADIT HA'!$E$8:$K$210,5,FALSE)</f>
        <v>0</v>
      </c>
      <c r="J62" s="12">
        <f>IF(N((COUNTIF(C$3:C62,C62)=1))=1,SUMIF($C$3:$C$204,C62,$I$3:$I$204),0)</f>
        <v>0</v>
      </c>
      <c r="K62" s="12">
        <f>VLOOKUP(F62,'IEVADIT HA'!$E$8:$K$210,6,FALSE)</f>
        <v>0</v>
      </c>
      <c r="L62" s="12">
        <f>IF(N((COUNTIF(C$3:C62,C62)=1))=1,SUMIF($C$3:$C$204,C62,$K$3:$K$204),0)</f>
        <v>0</v>
      </c>
      <c r="M62" s="12">
        <f>VLOOKUP(F62,'IEVADIT HA'!$E$8:$K$210,7,FALSE)</f>
        <v>0</v>
      </c>
      <c r="N62" s="12">
        <f>IF(N((COUNTIF(C$3:C62,C62)=1))=1,SUMIF($C$3:$C$204,C62,$M$3:$M$204),0)</f>
        <v>0</v>
      </c>
    </row>
    <row r="63" spans="1:14" x14ac:dyDescent="0.25">
      <c r="A63" s="1" t="s">
        <v>576</v>
      </c>
      <c r="B63" t="s">
        <v>149</v>
      </c>
      <c r="C63" t="s">
        <v>623</v>
      </c>
      <c r="D63" t="s">
        <v>20</v>
      </c>
      <c r="E63">
        <v>862</v>
      </c>
      <c r="F63" t="s">
        <v>20</v>
      </c>
      <c r="G63" s="12">
        <f>VLOOKUP(F63,'IEVADIT HA'!$E$8:$H$210,4,FALSE)</f>
        <v>0</v>
      </c>
      <c r="H63" s="12">
        <f>IF(N((COUNTIF(C$3:C63,C63)=1))=1,SUMIF($C$3:$C$204,C63,$G$3:$G$204),0)</f>
        <v>0</v>
      </c>
      <c r="I63" s="12">
        <f>VLOOKUP(F63,'IEVADIT HA'!$E$8:$K$210,5,FALSE)</f>
        <v>0</v>
      </c>
      <c r="J63" s="12">
        <f>IF(N((COUNTIF(C$3:C63,C63)=1))=1,SUMIF($C$3:$C$204,C63,$I$3:$I$204),0)</f>
        <v>0</v>
      </c>
      <c r="K63" s="12">
        <f>VLOOKUP(F63,'IEVADIT HA'!$E$8:$K$210,6,FALSE)</f>
        <v>0</v>
      </c>
      <c r="L63" s="12">
        <f>IF(N((COUNTIF(C$3:C63,C63)=1))=1,SUMIF($C$3:$C$204,C63,$K$3:$K$204),0)</f>
        <v>0</v>
      </c>
      <c r="M63" s="12">
        <f>VLOOKUP(F63,'IEVADIT HA'!$E$8:$K$210,7,FALSE)</f>
        <v>0</v>
      </c>
      <c r="N63" s="12">
        <f>IF(N((COUNTIF(C$3:C63,C63)=1))=1,SUMIF($C$3:$C$204,C63,$M$3:$M$204),0)</f>
        <v>0</v>
      </c>
    </row>
    <row r="64" spans="1:14" x14ac:dyDescent="0.25">
      <c r="A64" s="1" t="s">
        <v>576</v>
      </c>
      <c r="B64" t="s">
        <v>149</v>
      </c>
      <c r="C64" t="s">
        <v>624</v>
      </c>
      <c r="D64" t="s">
        <v>14</v>
      </c>
      <c r="E64">
        <v>826</v>
      </c>
      <c r="F64" t="s">
        <v>14</v>
      </c>
      <c r="G64" s="12">
        <f>VLOOKUP(F64,'IEVADIT HA'!$E$8:$H$210,4,FALSE)</f>
        <v>0</v>
      </c>
      <c r="H64" s="12">
        <f>IF(N((COUNTIF(C$3:C64,C64)=1))=1,SUMIF($C$3:$C$204,C64,$G$3:$G$204),0)</f>
        <v>0</v>
      </c>
      <c r="I64" s="12">
        <f>VLOOKUP(F64,'IEVADIT HA'!$E$8:$K$210,5,FALSE)</f>
        <v>0</v>
      </c>
      <c r="J64" s="12">
        <f>IF(N((COUNTIF(C$3:C64,C64)=1))=1,SUMIF($C$3:$C$204,C64,$I$3:$I$204),0)</f>
        <v>0</v>
      </c>
      <c r="K64" s="12">
        <f>VLOOKUP(F64,'IEVADIT HA'!$E$8:$K$210,6,FALSE)</f>
        <v>0</v>
      </c>
      <c r="L64" s="12">
        <f>IF(N((COUNTIF(C$3:C64,C64)=1))=1,SUMIF($C$3:$C$204,C64,$K$3:$K$204),0)</f>
        <v>0</v>
      </c>
      <c r="M64" s="12">
        <f>VLOOKUP(F64,'IEVADIT HA'!$E$8:$K$210,7,FALSE)</f>
        <v>0</v>
      </c>
      <c r="N64" s="12">
        <f>IF(N((COUNTIF(C$3:C64,C64)=1))=1,SUMIF($C$3:$C$204,C64,$M$3:$M$204),0)</f>
        <v>0</v>
      </c>
    </row>
    <row r="65" spans="1:14" x14ac:dyDescent="0.25">
      <c r="A65" s="1" t="s">
        <v>576</v>
      </c>
      <c r="B65" t="s">
        <v>149</v>
      </c>
      <c r="C65" t="s">
        <v>625</v>
      </c>
      <c r="D65" t="s">
        <v>166</v>
      </c>
      <c r="E65">
        <v>865</v>
      </c>
      <c r="F65" t="s">
        <v>166</v>
      </c>
      <c r="G65" s="12">
        <f>VLOOKUP(F65,'IEVADIT HA'!$E$8:$H$210,4,FALSE)</f>
        <v>0</v>
      </c>
      <c r="H65" s="12">
        <f>IF(N((COUNTIF(C$3:C65,C65)=1))=1,SUMIF($C$3:$C$204,C65,$G$3:$G$204),0)</f>
        <v>0</v>
      </c>
      <c r="I65" s="12">
        <f>VLOOKUP(F65,'IEVADIT HA'!$E$8:$K$210,5,FALSE)</f>
        <v>0</v>
      </c>
      <c r="J65" s="12">
        <f>IF(N((COUNTIF(C$3:C65,C65)=1))=1,SUMIF($C$3:$C$204,C65,$I$3:$I$204),0)</f>
        <v>0</v>
      </c>
      <c r="K65" s="12">
        <f>VLOOKUP(F65,'IEVADIT HA'!$E$8:$K$210,6,FALSE)</f>
        <v>0</v>
      </c>
      <c r="L65" s="12">
        <f>IF(N((COUNTIF(C$3:C65,C65)=1))=1,SUMIF($C$3:$C$204,C65,$K$3:$K$204),0)</f>
        <v>0</v>
      </c>
      <c r="M65" s="12">
        <f>VLOOKUP(F65,'IEVADIT HA'!$E$8:$K$210,7,FALSE)</f>
        <v>0</v>
      </c>
      <c r="N65" s="12">
        <f>IF(N((COUNTIF(C$3:C65,C65)=1))=1,SUMIF($C$3:$C$204,C65,$M$3:$M$204),0)</f>
        <v>0</v>
      </c>
    </row>
    <row r="66" spans="1:14" x14ac:dyDescent="0.25">
      <c r="A66" s="1" t="s">
        <v>576</v>
      </c>
      <c r="B66" t="s">
        <v>149</v>
      </c>
      <c r="C66" t="s">
        <v>626</v>
      </c>
      <c r="D66" t="s">
        <v>225</v>
      </c>
      <c r="E66">
        <v>858</v>
      </c>
      <c r="F66" t="s">
        <v>55</v>
      </c>
      <c r="G66" s="12">
        <f>VLOOKUP(F66,'IEVADIT HA'!$E$8:$H$210,4,FALSE)</f>
        <v>0</v>
      </c>
      <c r="H66" s="12">
        <f>IF(N((COUNTIF(C$3:C66,C66)=1))=1,SUMIF($C$3:$C$204,C66,$G$3:$G$204),0)</f>
        <v>0</v>
      </c>
      <c r="I66" s="12">
        <f>VLOOKUP(F66,'IEVADIT HA'!$E$8:$K$210,5,FALSE)</f>
        <v>0</v>
      </c>
      <c r="J66" s="12">
        <f>IF(N((COUNTIF(C$3:C66,C66)=1))=1,SUMIF($C$3:$C$204,C66,$I$3:$I$204),0)</f>
        <v>0</v>
      </c>
      <c r="K66" s="12">
        <f>VLOOKUP(F66,'IEVADIT HA'!$E$8:$K$210,6,FALSE)</f>
        <v>0</v>
      </c>
      <c r="L66" s="12">
        <f>IF(N((COUNTIF(C$3:C66,C66)=1))=1,SUMIF($C$3:$C$204,C66,$K$3:$K$204),0)</f>
        <v>0</v>
      </c>
      <c r="M66" s="12">
        <f>VLOOKUP(F66,'IEVADIT HA'!$E$8:$K$210,7,FALSE)</f>
        <v>0</v>
      </c>
      <c r="N66" s="12">
        <f>IF(N((COUNTIF(C$3:C66,C66)=1))=1,SUMIF($C$3:$C$204,C66,$M$3:$M$204),0)</f>
        <v>0</v>
      </c>
    </row>
    <row r="67" spans="1:14" x14ac:dyDescent="0.25">
      <c r="A67" s="1" t="s">
        <v>576</v>
      </c>
      <c r="B67" t="s">
        <v>149</v>
      </c>
      <c r="C67" t="s">
        <v>626</v>
      </c>
      <c r="D67" t="s">
        <v>225</v>
      </c>
      <c r="E67">
        <v>858</v>
      </c>
      <c r="F67" t="s">
        <v>56</v>
      </c>
      <c r="G67" s="12">
        <f>VLOOKUP(F67,'IEVADIT HA'!$E$8:$H$210,4,FALSE)</f>
        <v>0</v>
      </c>
      <c r="H67" s="12">
        <f>IF(N((COUNTIF(C$3:C67,C67)=1))=1,SUMIF($C$3:$C$204,C67,$G$3:$G$204),0)</f>
        <v>0</v>
      </c>
      <c r="I67" s="12">
        <f>VLOOKUP(F67,'IEVADIT HA'!$E$8:$K$210,5,FALSE)</f>
        <v>0</v>
      </c>
      <c r="J67" s="12">
        <f>IF(N((COUNTIF(C$3:C67,C67)=1))=1,SUMIF($C$3:$C$204,C67,$I$3:$I$204),0)</f>
        <v>0</v>
      </c>
      <c r="K67" s="12">
        <f>VLOOKUP(F67,'IEVADIT HA'!$E$8:$K$210,6,FALSE)</f>
        <v>0</v>
      </c>
      <c r="L67" s="12">
        <f>IF(N((COUNTIF(C$3:C67,C67)=1))=1,SUMIF($C$3:$C$204,C67,$K$3:$K$204),0)</f>
        <v>0</v>
      </c>
      <c r="M67" s="12">
        <f>VLOOKUP(F67,'IEVADIT HA'!$E$8:$K$210,7,FALSE)</f>
        <v>0</v>
      </c>
      <c r="N67" s="12">
        <f>IF(N((COUNTIF(C$3:C67,C67)=1))=1,SUMIF($C$3:$C$204,C67,$M$3:$M$204),0)</f>
        <v>0</v>
      </c>
    </row>
    <row r="68" spans="1:14" x14ac:dyDescent="0.25">
      <c r="A68" s="1" t="s">
        <v>576</v>
      </c>
      <c r="B68" t="s">
        <v>149</v>
      </c>
      <c r="C68" t="s">
        <v>626</v>
      </c>
      <c r="D68" t="s">
        <v>225</v>
      </c>
      <c r="E68">
        <v>858</v>
      </c>
      <c r="F68" t="s">
        <v>54</v>
      </c>
      <c r="G68" s="12">
        <f>VLOOKUP(F68,'IEVADIT HA'!$E$8:$H$210,4,FALSE)</f>
        <v>0</v>
      </c>
      <c r="H68" s="12">
        <f>IF(N((COUNTIF(C$3:C68,C68)=1))=1,SUMIF($C$3:$C$204,C68,$G$3:$G$204),0)</f>
        <v>0</v>
      </c>
      <c r="I68" s="12">
        <f>VLOOKUP(F68,'IEVADIT HA'!$E$8:$K$210,5,FALSE)</f>
        <v>0</v>
      </c>
      <c r="J68" s="12">
        <f>IF(N((COUNTIF(C$3:C68,C68)=1))=1,SUMIF($C$3:$C$204,C68,$I$3:$I$204),0)</f>
        <v>0</v>
      </c>
      <c r="K68" s="12">
        <f>VLOOKUP(F68,'IEVADIT HA'!$E$8:$K$210,6,FALSE)</f>
        <v>0</v>
      </c>
      <c r="L68" s="12">
        <f>IF(N((COUNTIF(C$3:C68,C68)=1))=1,SUMIF($C$3:$C$204,C68,$K$3:$K$204),0)</f>
        <v>0</v>
      </c>
      <c r="M68" s="12">
        <f>VLOOKUP(F68,'IEVADIT HA'!$E$8:$K$210,7,FALSE)</f>
        <v>0</v>
      </c>
      <c r="N68" s="12">
        <f>IF(N((COUNTIF(C$3:C68,C68)=1))=1,SUMIF($C$3:$C$204,C68,$M$3:$M$204),0)</f>
        <v>0</v>
      </c>
    </row>
    <row r="69" spans="1:14" x14ac:dyDescent="0.25">
      <c r="A69" s="1" t="s">
        <v>576</v>
      </c>
      <c r="B69" t="s">
        <v>144</v>
      </c>
      <c r="C69" t="s">
        <v>627</v>
      </c>
      <c r="D69" t="s">
        <v>11</v>
      </c>
      <c r="E69">
        <v>170</v>
      </c>
      <c r="F69" t="s">
        <v>11</v>
      </c>
      <c r="G69" s="12">
        <f>VLOOKUP(F69,'IEVADIT HA'!$E$8:$H$210,4,FALSE)</f>
        <v>0</v>
      </c>
      <c r="H69" s="12">
        <f>IF(N((COUNTIF(C$3:C69,C69)=1))=1,SUMIF($C$3:$C$204,C69,$G$3:$G$204),0)</f>
        <v>0</v>
      </c>
      <c r="I69" s="12">
        <f>VLOOKUP(F69,'IEVADIT HA'!$E$8:$K$210,5,FALSE)</f>
        <v>0</v>
      </c>
      <c r="J69" s="12">
        <f>IF(N((COUNTIF(C$3:C69,C69)=1))=1,SUMIF($C$3:$C$204,C69,$I$3:$I$204),0)</f>
        <v>0</v>
      </c>
      <c r="K69" s="12">
        <f>VLOOKUP(F69,'IEVADIT HA'!$E$8:$K$210,6,FALSE)</f>
        <v>0</v>
      </c>
      <c r="L69" s="12">
        <f>IF(N((COUNTIF(C$3:C69,C69)=1))=1,SUMIF($C$3:$C$204,C69,$K$3:$K$204),0)</f>
        <v>0</v>
      </c>
      <c r="M69" s="12">
        <f>VLOOKUP(F69,'IEVADIT HA'!$E$8:$K$210,7,FALSE)</f>
        <v>0</v>
      </c>
      <c r="N69" s="12">
        <f>IF(N((COUNTIF(C$3:C69,C69)=1))=1,SUMIF($C$3:$C$204,C69,$M$3:$M$204),0)</f>
        <v>0</v>
      </c>
    </row>
    <row r="70" spans="1:14" x14ac:dyDescent="0.25">
      <c r="A70" s="1" t="s">
        <v>576</v>
      </c>
      <c r="B70" t="s">
        <v>144</v>
      </c>
      <c r="C70" t="s">
        <v>628</v>
      </c>
      <c r="D70" t="s">
        <v>30</v>
      </c>
      <c r="E70">
        <v>310</v>
      </c>
      <c r="F70" t="s">
        <v>145</v>
      </c>
      <c r="G70" s="12">
        <f>VLOOKUP(F70,'IEVADIT HA'!$E$8:$H$210,4,FALSE)</f>
        <v>0</v>
      </c>
      <c r="H70" s="12">
        <f>IF(N((COUNTIF(C$3:C70,C70)=1))=1,SUMIF($C$3:$C$204,C70,$G$3:$G$204),0)</f>
        <v>0</v>
      </c>
      <c r="I70" s="12">
        <f>VLOOKUP(F70,'IEVADIT HA'!$E$8:$K$210,5,FALSE)</f>
        <v>0</v>
      </c>
      <c r="J70" s="12">
        <f>IF(N((COUNTIF(C$3:C70,C70)=1))=1,SUMIF($C$3:$C$204,C70,$I$3:$I$204),0)</f>
        <v>0</v>
      </c>
      <c r="K70" s="12">
        <f>VLOOKUP(F70,'IEVADIT HA'!$E$8:$K$210,6,FALSE)</f>
        <v>0</v>
      </c>
      <c r="L70" s="12">
        <f>IF(N((COUNTIF(C$3:C70,C70)=1))=1,SUMIF($C$3:$C$204,C70,$K$3:$K$204),0)</f>
        <v>0</v>
      </c>
      <c r="M70" s="12">
        <f>VLOOKUP(F70,'IEVADIT HA'!$E$8:$K$210,7,FALSE)</f>
        <v>0</v>
      </c>
      <c r="N70" s="12">
        <f>IF(N((COUNTIF(C$3:C70,C70)=1))=1,SUMIF($C$3:$C$204,C70,$M$3:$M$204),0)</f>
        <v>0</v>
      </c>
    </row>
    <row r="71" spans="1:14" x14ac:dyDescent="0.25">
      <c r="A71" s="1" t="s">
        <v>576</v>
      </c>
      <c r="B71" t="s">
        <v>144</v>
      </c>
      <c r="C71" t="s">
        <v>628</v>
      </c>
      <c r="D71" t="s">
        <v>30</v>
      </c>
      <c r="E71">
        <v>330</v>
      </c>
      <c r="F71" t="s">
        <v>146</v>
      </c>
      <c r="G71" s="12">
        <f>VLOOKUP(F71,'IEVADIT HA'!$E$8:$H$210,4,FALSE)</f>
        <v>0</v>
      </c>
      <c r="H71" s="12">
        <f>IF(N((COUNTIF(C$3:C71,C71)=1))=1,SUMIF($C$3:$C$204,C71,$G$3:$G$204),0)</f>
        <v>0</v>
      </c>
      <c r="I71" s="12">
        <f>VLOOKUP(F71,'IEVADIT HA'!$E$8:$K$210,5,FALSE)</f>
        <v>0</v>
      </c>
      <c r="J71" s="12">
        <f>IF(N((COUNTIF(C$3:C71,C71)=1))=1,SUMIF($C$3:$C$204,C71,$I$3:$I$204),0)</f>
        <v>0</v>
      </c>
      <c r="K71" s="12">
        <f>VLOOKUP(F71,'IEVADIT HA'!$E$8:$K$210,6,FALSE)</f>
        <v>0</v>
      </c>
      <c r="L71" s="12">
        <f>IF(N((COUNTIF(C$3:C71,C71)=1))=1,SUMIF($C$3:$C$204,C71,$K$3:$K$204),0)</f>
        <v>0</v>
      </c>
      <c r="M71" s="12">
        <f>VLOOKUP(F71,'IEVADIT HA'!$E$8:$K$210,7,FALSE)</f>
        <v>0</v>
      </c>
      <c r="N71" s="12">
        <f>IF(N((COUNTIF(C$3:C71,C71)=1))=1,SUMIF($C$3:$C$204,C71,$M$3:$M$204),0)</f>
        <v>0</v>
      </c>
    </row>
    <row r="72" spans="1:14" x14ac:dyDescent="0.25">
      <c r="A72" s="1" t="s">
        <v>576</v>
      </c>
      <c r="B72" t="s">
        <v>144</v>
      </c>
      <c r="C72" t="s">
        <v>615</v>
      </c>
      <c r="D72" t="s">
        <v>12</v>
      </c>
      <c r="E72">
        <v>211</v>
      </c>
      <c r="F72" t="s">
        <v>12</v>
      </c>
      <c r="G72" s="12">
        <f>VLOOKUP(F72,'IEVADIT HA'!$E$8:$H$210,4,FALSE)</f>
        <v>0</v>
      </c>
      <c r="H72" s="12">
        <f>IF(N((COUNTIF(C$3:C72,C72)=1))=1,SUMIF($C$3:$C$204,C72,$G$3:$G$204),0)</f>
        <v>0</v>
      </c>
      <c r="I72" s="12">
        <f>VLOOKUP(F72,'IEVADIT HA'!$E$8:$K$210,5,FALSE)</f>
        <v>0</v>
      </c>
      <c r="J72" s="12">
        <f>IF(N((COUNTIF(C$3:C72,C72)=1))=1,SUMIF($C$3:$C$204,C72,$I$3:$I$204),0)</f>
        <v>0</v>
      </c>
      <c r="K72" s="12">
        <f>VLOOKUP(F72,'IEVADIT HA'!$E$8:$K$210,6,FALSE)</f>
        <v>0</v>
      </c>
      <c r="L72" s="12">
        <f>IF(N((COUNTIF(C$3:C72,C72)=1))=1,SUMIF($C$3:$C$204,C72,$K$3:$K$204),0)</f>
        <v>0</v>
      </c>
      <c r="M72" s="12">
        <f>VLOOKUP(F72,'IEVADIT HA'!$E$8:$K$210,7,FALSE)</f>
        <v>0</v>
      </c>
      <c r="N72" s="12">
        <f>IF(N((COUNTIF(C$3:C72,C72)=1))=1,SUMIF($C$3:$C$204,C72,$M$3:$M$204),0)</f>
        <v>0</v>
      </c>
    </row>
    <row r="73" spans="1:14" x14ac:dyDescent="0.25">
      <c r="A73" s="1" t="s">
        <v>576</v>
      </c>
      <c r="B73" t="s">
        <v>144</v>
      </c>
      <c r="C73" t="s">
        <v>629</v>
      </c>
      <c r="D73" t="s">
        <v>13</v>
      </c>
      <c r="E73">
        <v>212</v>
      </c>
      <c r="F73" t="s">
        <v>13</v>
      </c>
      <c r="G73" s="12">
        <f>VLOOKUP(F73,'IEVADIT HA'!$E$8:$H$210,4,FALSE)</f>
        <v>0</v>
      </c>
      <c r="H73" s="12">
        <f>IF(N((COUNTIF(C$3:C73,C73)=1))=1,SUMIF($C$3:$C$204,C73,$G$3:$G$204),0)</f>
        <v>0</v>
      </c>
      <c r="I73" s="12">
        <f>VLOOKUP(F73,'IEVADIT HA'!$E$8:$K$210,5,FALSE)</f>
        <v>0</v>
      </c>
      <c r="J73" s="12">
        <f>IF(N((COUNTIF(C$3:C73,C73)=1))=1,SUMIF($C$3:$C$204,C73,$I$3:$I$204),0)</f>
        <v>0</v>
      </c>
      <c r="K73" s="12">
        <f>VLOOKUP(F73,'IEVADIT HA'!$E$8:$K$210,6,FALSE)</f>
        <v>0</v>
      </c>
      <c r="L73" s="12">
        <f>IF(N((COUNTIF(C$3:C73,C73)=1))=1,SUMIF($C$3:$C$204,C73,$K$3:$K$204),0)</f>
        <v>0</v>
      </c>
      <c r="M73" s="12">
        <f>VLOOKUP(F73,'IEVADIT HA'!$E$8:$K$210,7,FALSE)</f>
        <v>0</v>
      </c>
      <c r="N73" s="12">
        <f>IF(N((COUNTIF(C$3:C73,C73)=1))=1,SUMIF($C$3:$C$204,C73,$M$3:$M$204),0)</f>
        <v>0</v>
      </c>
    </row>
    <row r="74" spans="1:14" x14ac:dyDescent="0.25">
      <c r="A74" s="1" t="s">
        <v>576</v>
      </c>
      <c r="B74" t="s">
        <v>144</v>
      </c>
      <c r="C74" t="s">
        <v>616</v>
      </c>
      <c r="D74" t="s">
        <v>51</v>
      </c>
      <c r="E74">
        <v>213</v>
      </c>
      <c r="F74" t="s">
        <v>147</v>
      </c>
      <c r="G74" s="12">
        <f>VLOOKUP(F74,'IEVADIT HA'!$E$8:$H$210,4,FALSE)</f>
        <v>0</v>
      </c>
      <c r="H74" s="12">
        <f>IF(N((COUNTIF(C$3:C74,C74)=1))=1,SUMIF($C$3:$C$204,C74,$G$3:$G$204),0)</f>
        <v>0</v>
      </c>
      <c r="I74" s="12">
        <f>VLOOKUP(F74,'IEVADIT HA'!$E$8:$K$210,5,FALSE)</f>
        <v>0</v>
      </c>
      <c r="J74" s="12">
        <f>IF(N((COUNTIF(C$3:C74,C74)=1))=1,SUMIF($C$3:$C$204,C74,$I$3:$I$204),0)</f>
        <v>0</v>
      </c>
      <c r="K74" s="12">
        <f>VLOOKUP(F74,'IEVADIT HA'!$E$8:$K$210,6,FALSE)</f>
        <v>0</v>
      </c>
      <c r="L74" s="12">
        <f>IF(N((COUNTIF(C$3:C74,C74)=1))=1,SUMIF($C$3:$C$204,C74,$K$3:$K$204),0)</f>
        <v>0</v>
      </c>
      <c r="M74" s="12">
        <f>VLOOKUP(F74,'IEVADIT HA'!$E$8:$K$210,7,FALSE)</f>
        <v>0</v>
      </c>
      <c r="N74" s="12">
        <f>IF(N((COUNTIF(C$3:C74,C74)=1))=1,SUMIF($C$3:$C$204,C74,$M$3:$M$204),0)</f>
        <v>0</v>
      </c>
    </row>
    <row r="75" spans="1:14" x14ac:dyDescent="0.25">
      <c r="A75" s="1" t="s">
        <v>576</v>
      </c>
      <c r="B75" t="s">
        <v>144</v>
      </c>
      <c r="C75" t="s">
        <v>630</v>
      </c>
      <c r="D75" t="s">
        <v>148</v>
      </c>
      <c r="E75">
        <v>214</v>
      </c>
      <c r="F75" t="s">
        <v>148</v>
      </c>
      <c r="G75" s="12">
        <f>VLOOKUP(F75,'IEVADIT HA'!$E$8:$H$210,4,FALSE)</f>
        <v>0</v>
      </c>
      <c r="H75" s="12">
        <f>IF(N((COUNTIF(C$3:C75,C75)=1))=1,SUMIF($C$3:$C$204,C75,$G$3:$G$204),0)</f>
        <v>0</v>
      </c>
      <c r="I75" s="12">
        <f>VLOOKUP(F75,'IEVADIT HA'!$E$8:$K$210,5,FALSE)</f>
        <v>0</v>
      </c>
      <c r="J75" s="12">
        <f>IF(N((COUNTIF(C$3:C75,C75)=1))=1,SUMIF($C$3:$C$204,C75,$I$3:$I$204),0)</f>
        <v>0</v>
      </c>
      <c r="K75" s="12">
        <f>VLOOKUP(F75,'IEVADIT HA'!$E$8:$K$210,6,FALSE)</f>
        <v>0</v>
      </c>
      <c r="L75" s="12">
        <f>IF(N((COUNTIF(C$3:C75,C75)=1))=1,SUMIF($C$3:$C$204,C75,$K$3:$K$204),0)</f>
        <v>0</v>
      </c>
      <c r="M75" s="12">
        <f>VLOOKUP(F75,'IEVADIT HA'!$E$8:$K$210,7,FALSE)</f>
        <v>0</v>
      </c>
      <c r="N75" s="12">
        <f>IF(N((COUNTIF(C$3:C75,C75)=1))=1,SUMIF($C$3:$C$204,C75,$M$3:$M$204),0)</f>
        <v>0</v>
      </c>
    </row>
    <row r="76" spans="1:14" x14ac:dyDescent="0.25">
      <c r="A76" s="1" t="s">
        <v>576</v>
      </c>
      <c r="B76" t="s">
        <v>133</v>
      </c>
      <c r="C76" t="s">
        <v>631</v>
      </c>
      <c r="D76" t="s">
        <v>1</v>
      </c>
      <c r="E76">
        <v>140</v>
      </c>
      <c r="F76" t="s">
        <v>1</v>
      </c>
      <c r="G76" s="12">
        <f>VLOOKUP(F76,'IEVADIT HA'!$E$8:$H$210,4,FALSE)</f>
        <v>0</v>
      </c>
      <c r="H76" s="12">
        <f>IF(N((COUNTIF(C$3:C76,C76)=1))=1,SUMIF($C$3:$C$204,C76,$G$3:$G$204),0)</f>
        <v>0</v>
      </c>
      <c r="I76" s="12">
        <f>VLOOKUP(F76,'IEVADIT HA'!$E$8:$K$210,5,FALSE)</f>
        <v>0</v>
      </c>
      <c r="J76" s="12">
        <f>IF(N((COUNTIF(C$3:C76,C76)=1))=1,SUMIF($C$3:$C$204,C76,$I$3:$I$204),0)</f>
        <v>0</v>
      </c>
      <c r="K76" s="12">
        <f>VLOOKUP(F76,'IEVADIT HA'!$E$8:$K$210,6,FALSE)</f>
        <v>0</v>
      </c>
      <c r="L76" s="12">
        <f>IF(N((COUNTIF(C$3:C76,C76)=1))=1,SUMIF($C$3:$C$204,C76,$K$3:$K$204),0)</f>
        <v>0</v>
      </c>
      <c r="M76" s="12">
        <f>VLOOKUP(F76,'IEVADIT HA'!$E$8:$K$210,7,FALSE)</f>
        <v>0</v>
      </c>
      <c r="N76" s="12">
        <f>IF(N((COUNTIF(C$3:C76,C76)=1))=1,SUMIF($C$3:$C$204,C76,$M$3:$M$204),0)</f>
        <v>0</v>
      </c>
    </row>
    <row r="77" spans="1:14" x14ac:dyDescent="0.25">
      <c r="A77" s="1" t="s">
        <v>576</v>
      </c>
      <c r="B77" t="s">
        <v>133</v>
      </c>
      <c r="C77" t="s">
        <v>631</v>
      </c>
      <c r="D77" t="s">
        <v>1</v>
      </c>
      <c r="E77">
        <v>141</v>
      </c>
      <c r="F77" t="s">
        <v>134</v>
      </c>
      <c r="G77" s="12">
        <f>VLOOKUP(F77,'IEVADIT HA'!$E$8:$H$210,4,FALSE)</f>
        <v>0</v>
      </c>
      <c r="H77" s="12">
        <f>IF(N((COUNTIF(C$3:C77,C77)=1))=1,SUMIF($C$3:$C$204,C77,$G$3:$G$204),0)</f>
        <v>0</v>
      </c>
      <c r="I77" s="12">
        <f>VLOOKUP(F77,'IEVADIT HA'!$E$8:$K$210,5,FALSE)</f>
        <v>0</v>
      </c>
      <c r="J77" s="12">
        <f>IF(N((COUNTIF(C$3:C77,C77)=1))=1,SUMIF($C$3:$C$204,C77,$I$3:$I$204),0)</f>
        <v>0</v>
      </c>
      <c r="K77" s="12">
        <f>VLOOKUP(F77,'IEVADIT HA'!$E$8:$K$210,6,FALSE)</f>
        <v>0</v>
      </c>
      <c r="L77" s="12">
        <f>IF(N((COUNTIF(C$3:C77,C77)=1))=1,SUMIF($C$3:$C$204,C77,$K$3:$K$204),0)</f>
        <v>0</v>
      </c>
      <c r="M77" s="12">
        <f>VLOOKUP(F77,'IEVADIT HA'!$E$8:$K$210,7,FALSE)</f>
        <v>0</v>
      </c>
      <c r="N77" s="12">
        <f>IF(N((COUNTIF(C$3:C77,C77)=1))=1,SUMIF($C$3:$C$204,C77,$M$3:$M$204),0)</f>
        <v>0</v>
      </c>
    </row>
    <row r="78" spans="1:14" x14ac:dyDescent="0.25">
      <c r="A78" s="1" t="s">
        <v>576</v>
      </c>
      <c r="B78" t="s">
        <v>133</v>
      </c>
      <c r="C78" t="s">
        <v>632</v>
      </c>
      <c r="D78" t="s">
        <v>207</v>
      </c>
      <c r="E78">
        <v>445</v>
      </c>
      <c r="F78" t="s">
        <v>143</v>
      </c>
      <c r="G78" s="12">
        <f>VLOOKUP(F78,'IEVADIT HA'!$E$8:$H$210,4,FALSE)</f>
        <v>0</v>
      </c>
      <c r="H78" s="12">
        <f>IF(N((COUNTIF(C$3:C78,C78)=1))=1,SUMIF($C$3:$C$204,C78,$G$3:$G$204),0)</f>
        <v>0</v>
      </c>
      <c r="I78" s="12">
        <f>VLOOKUP(F78,'IEVADIT HA'!$E$8:$K$210,5,FALSE)</f>
        <v>0</v>
      </c>
      <c r="J78" s="12">
        <f>IF(N((COUNTIF(C$3:C78,C78)=1))=1,SUMIF($C$3:$C$204,C78,$I$3:$I$204),0)</f>
        <v>0</v>
      </c>
      <c r="K78" s="12">
        <f>VLOOKUP(F78,'IEVADIT HA'!$E$8:$K$210,6,FALSE)</f>
        <v>0</v>
      </c>
      <c r="L78" s="12">
        <f>IF(N((COUNTIF(C$3:C78,C78)=1))=1,SUMIF($C$3:$C$204,C78,$K$3:$K$204),0)</f>
        <v>0</v>
      </c>
      <c r="M78" s="12">
        <f>VLOOKUP(F78,'IEVADIT HA'!$E$8:$K$210,7,FALSE)</f>
        <v>0</v>
      </c>
      <c r="N78" s="12">
        <f>IF(N((COUNTIF(C$3:C78,C78)=1))=1,SUMIF($C$3:$C$204,C78,$M$3:$M$204),0)</f>
        <v>0</v>
      </c>
    </row>
    <row r="79" spans="1:14" x14ac:dyDescent="0.25">
      <c r="A79" s="1" t="s">
        <v>576</v>
      </c>
      <c r="B79" t="s">
        <v>133</v>
      </c>
      <c r="C79" t="s">
        <v>632</v>
      </c>
      <c r="D79" t="s">
        <v>207</v>
      </c>
      <c r="E79">
        <v>446</v>
      </c>
      <c r="F79" t="s">
        <v>142</v>
      </c>
      <c r="G79" s="12">
        <f>VLOOKUP(F79,'IEVADIT HA'!$E$8:$H$210,4,FALSE)</f>
        <v>0</v>
      </c>
      <c r="H79" s="12">
        <f>IF(N((COUNTIF(C$3:C79,C79)=1))=1,SUMIF($C$3:$C$204,C79,$G$3:$G$204),0)</f>
        <v>0</v>
      </c>
      <c r="I79" s="12">
        <f>VLOOKUP(F79,'IEVADIT HA'!$E$8:$K$210,5,FALSE)</f>
        <v>0</v>
      </c>
      <c r="J79" s="12">
        <f>IF(N((COUNTIF(C$3:C79,C79)=1))=1,SUMIF($C$3:$C$204,C79,$I$3:$I$204),0)</f>
        <v>0</v>
      </c>
      <c r="K79" s="12">
        <f>VLOOKUP(F79,'IEVADIT HA'!$E$8:$K$210,6,FALSE)</f>
        <v>0</v>
      </c>
      <c r="L79" s="12">
        <f>IF(N((COUNTIF(C$3:C79,C79)=1))=1,SUMIF($C$3:$C$204,C79,$K$3:$K$204),0)</f>
        <v>0</v>
      </c>
      <c r="M79" s="12">
        <f>VLOOKUP(F79,'IEVADIT HA'!$E$8:$K$210,7,FALSE)</f>
        <v>0</v>
      </c>
      <c r="N79" s="12">
        <f>IF(N((COUNTIF(C$3:C79,C79)=1))=1,SUMIF($C$3:$C$204,C79,$M$3:$M$204),0)</f>
        <v>0</v>
      </c>
    </row>
    <row r="80" spans="1:14" x14ac:dyDescent="0.25">
      <c r="A80" s="1" t="s">
        <v>576</v>
      </c>
      <c r="B80" t="s">
        <v>133</v>
      </c>
      <c r="C80" t="s">
        <v>632</v>
      </c>
      <c r="D80" t="s">
        <v>207</v>
      </c>
      <c r="E80">
        <v>447</v>
      </c>
      <c r="F80" t="s">
        <v>302</v>
      </c>
      <c r="G80" s="12">
        <f>VLOOKUP(F80,'IEVADIT HA'!$E$8:$H$210,4,FALSE)</f>
        <v>0</v>
      </c>
      <c r="H80" s="12">
        <f>IF(N((COUNTIF(C$3:C80,C80)=1))=1,SUMIF($C$3:$C$204,C80,$G$3:$G$204),0)</f>
        <v>0</v>
      </c>
      <c r="I80" s="12">
        <f>VLOOKUP(F80,'IEVADIT HA'!$E$8:$K$210,5,FALSE)</f>
        <v>0</v>
      </c>
      <c r="J80" s="12">
        <f>IF(N((COUNTIF(C$3:C80,C80)=1))=1,SUMIF($C$3:$C$204,C80,$I$3:$I$204),0)</f>
        <v>0</v>
      </c>
      <c r="K80" s="12">
        <f>VLOOKUP(F80,'IEVADIT HA'!$E$8:$K$210,6,FALSE)</f>
        <v>0</v>
      </c>
      <c r="L80" s="12">
        <f>IF(N((COUNTIF(C$3:C80,C80)=1))=1,SUMIF($C$3:$C$204,C80,$K$3:$K$204),0)</f>
        <v>0</v>
      </c>
      <c r="M80" s="12">
        <f>VLOOKUP(F80,'IEVADIT HA'!$E$8:$K$210,7,FALSE)</f>
        <v>0</v>
      </c>
      <c r="N80" s="12">
        <f>IF(N((COUNTIF(C$3:C80,C80)=1))=1,SUMIF($C$3:$C$204,C80,$M$3:$M$204),0)</f>
        <v>0</v>
      </c>
    </row>
    <row r="81" spans="1:14" x14ac:dyDescent="0.25">
      <c r="A81" s="1" t="s">
        <v>576</v>
      </c>
      <c r="B81" t="s">
        <v>133</v>
      </c>
      <c r="C81" t="s">
        <v>633</v>
      </c>
      <c r="D81" t="s">
        <v>10</v>
      </c>
      <c r="E81">
        <v>160</v>
      </c>
      <c r="F81" t="s">
        <v>10</v>
      </c>
      <c r="G81" s="12">
        <f>VLOOKUP(F81,'IEVADIT HA'!$E$8:$H$210,4,FALSE)</f>
        <v>0</v>
      </c>
      <c r="H81" s="12">
        <f>IF(N((COUNTIF(C$3:C81,C81)=1))=1,SUMIF($C$3:$C$204,C81,$G$3:$G$204),0)</f>
        <v>0</v>
      </c>
      <c r="I81" s="12">
        <f>VLOOKUP(F81,'IEVADIT HA'!$E$8:$K$210,5,FALSE)</f>
        <v>0</v>
      </c>
      <c r="J81" s="12">
        <f>IF(N((COUNTIF(C$3:C81,C81)=1))=1,SUMIF($C$3:$C$204,C81,$I$3:$I$204),0)</f>
        <v>0</v>
      </c>
      <c r="K81" s="12">
        <f>VLOOKUP(F81,'IEVADIT HA'!$E$8:$K$210,6,FALSE)</f>
        <v>0</v>
      </c>
      <c r="L81" s="12">
        <f>IF(N((COUNTIF(C$3:C81,C81)=1))=1,SUMIF($C$3:$C$204,C81,$K$3:$K$204),0)</f>
        <v>0</v>
      </c>
      <c r="M81" s="12">
        <f>VLOOKUP(F81,'IEVADIT HA'!$E$8:$K$210,7,FALSE)</f>
        <v>0</v>
      </c>
      <c r="N81" s="12">
        <f>IF(N((COUNTIF(C$3:C81,C81)=1))=1,SUMIF($C$3:$C$204,C81,$M$3:$M$204),0)</f>
        <v>0</v>
      </c>
    </row>
    <row r="82" spans="1:14" x14ac:dyDescent="0.25">
      <c r="A82" s="1" t="s">
        <v>576</v>
      </c>
      <c r="B82" t="s">
        <v>133</v>
      </c>
      <c r="C82" t="s">
        <v>633</v>
      </c>
      <c r="D82" t="s">
        <v>10</v>
      </c>
      <c r="E82">
        <v>161</v>
      </c>
      <c r="F82" t="s">
        <v>141</v>
      </c>
      <c r="G82" s="12">
        <f>VLOOKUP(F82,'IEVADIT HA'!$E$8:$H$210,4,FALSE)</f>
        <v>0</v>
      </c>
      <c r="H82" s="12">
        <f>IF(N((COUNTIF(C$3:C82,C82)=1))=1,SUMIF($C$3:$C$204,C82,$G$3:$G$204),0)</f>
        <v>0</v>
      </c>
      <c r="I82" s="12">
        <f>VLOOKUP(F82,'IEVADIT HA'!$E$8:$K$210,5,FALSE)</f>
        <v>0</v>
      </c>
      <c r="J82" s="12">
        <f>IF(N((COUNTIF(C$3:C82,C82)=1))=1,SUMIF($C$3:$C$204,C82,$I$3:$I$204),0)</f>
        <v>0</v>
      </c>
      <c r="K82" s="12">
        <f>VLOOKUP(F82,'IEVADIT HA'!$E$8:$K$210,6,FALSE)</f>
        <v>0</v>
      </c>
      <c r="L82" s="12">
        <f>IF(N((COUNTIF(C$3:C82,C82)=1))=1,SUMIF($C$3:$C$204,C82,$K$3:$K$204),0)</f>
        <v>0</v>
      </c>
      <c r="M82" s="12">
        <f>VLOOKUP(F82,'IEVADIT HA'!$E$8:$K$210,7,FALSE)</f>
        <v>0</v>
      </c>
      <c r="N82" s="12">
        <f>IF(N((COUNTIF(C$3:C82,C82)=1))=1,SUMIF($C$3:$C$204,C82,$M$3:$M$204),0)</f>
        <v>0</v>
      </c>
    </row>
    <row r="83" spans="1:14" x14ac:dyDescent="0.25">
      <c r="A83" s="1" t="s">
        <v>576</v>
      </c>
      <c r="B83" t="s">
        <v>133</v>
      </c>
      <c r="C83" t="s">
        <v>634</v>
      </c>
      <c r="D83" t="s">
        <v>31</v>
      </c>
      <c r="E83">
        <v>741</v>
      </c>
      <c r="F83" t="s">
        <v>214</v>
      </c>
      <c r="G83" s="12">
        <f>VLOOKUP(F83,'IEVADIT HA'!$E$8:$H$210,4,FALSE)</f>
        <v>0</v>
      </c>
      <c r="H83" s="12">
        <f>IF(N((COUNTIF(C$3:C83,C83)=1))=1,SUMIF($C$3:$C$204,C83,$G$3:$G$204),0)</f>
        <v>0</v>
      </c>
      <c r="I83" s="12">
        <f>VLOOKUP(F83,'IEVADIT HA'!$E$8:$K$210,5,FALSE)</f>
        <v>0</v>
      </c>
      <c r="J83" s="12">
        <f>IF(N((COUNTIF(C$3:C83,C83)=1))=1,SUMIF($C$3:$C$204,C83,$I$3:$I$204),0)</f>
        <v>0</v>
      </c>
      <c r="K83" s="12">
        <f>VLOOKUP(F83,'IEVADIT HA'!$E$8:$K$210,6,FALSE)</f>
        <v>0</v>
      </c>
      <c r="L83" s="12">
        <f>IF(N((COUNTIF(C$3:C83,C83)=1))=1,SUMIF($C$3:$C$204,C83,$K$3:$K$204),0)</f>
        <v>0</v>
      </c>
      <c r="M83" s="12">
        <f>VLOOKUP(F83,'IEVADIT HA'!$E$8:$K$210,7,FALSE)</f>
        <v>0</v>
      </c>
      <c r="N83" s="12">
        <f>IF(N((COUNTIF(C$3:C83,C83)=1))=1,SUMIF($C$3:$C$204,C83,$M$3:$M$204),0)</f>
        <v>0</v>
      </c>
    </row>
    <row r="84" spans="1:14" x14ac:dyDescent="0.25">
      <c r="A84" s="1" t="s">
        <v>576</v>
      </c>
      <c r="B84" t="s">
        <v>133</v>
      </c>
      <c r="C84" t="s">
        <v>634</v>
      </c>
      <c r="D84" t="s">
        <v>31</v>
      </c>
      <c r="E84">
        <v>791</v>
      </c>
      <c r="F84" t="s">
        <v>213</v>
      </c>
      <c r="G84" s="12">
        <f>VLOOKUP(F84,'IEVADIT HA'!$E$8:$H$210,4,FALSE)</f>
        <v>0</v>
      </c>
      <c r="H84" s="12">
        <f>IF(N((COUNTIF(C$3:C84,C84)=1))=1,SUMIF($C$3:$C$204,C84,$G$3:$G$204),0)</f>
        <v>0</v>
      </c>
      <c r="I84" s="12">
        <f>VLOOKUP(F84,'IEVADIT HA'!$E$8:$K$210,5,FALSE)</f>
        <v>0</v>
      </c>
      <c r="J84" s="12">
        <f>IF(N((COUNTIF(C$3:C84,C84)=1))=1,SUMIF($C$3:$C$204,C84,$I$3:$I$204),0)</f>
        <v>0</v>
      </c>
      <c r="K84" s="12">
        <f>VLOOKUP(F84,'IEVADIT HA'!$E$8:$K$210,6,FALSE)</f>
        <v>0</v>
      </c>
      <c r="L84" s="12">
        <f>IF(N((COUNTIF(C$3:C84,C84)=1))=1,SUMIF($C$3:$C$204,C84,$K$3:$K$204),0)</f>
        <v>0</v>
      </c>
      <c r="M84" s="12">
        <f>VLOOKUP(F84,'IEVADIT HA'!$E$8:$K$210,7,FALSE)</f>
        <v>0</v>
      </c>
      <c r="N84" s="12">
        <f>IF(N((COUNTIF(C$3:C84,C84)=1))=1,SUMIF($C$3:$C$204,C84,$M$3:$M$204),0)</f>
        <v>0</v>
      </c>
    </row>
    <row r="85" spans="1:14" x14ac:dyDescent="0.25">
      <c r="A85" s="1" t="s">
        <v>576</v>
      </c>
      <c r="B85" t="s">
        <v>133</v>
      </c>
      <c r="C85" t="s">
        <v>635</v>
      </c>
      <c r="D85" t="s">
        <v>2</v>
      </c>
      <c r="E85">
        <v>111</v>
      </c>
      <c r="F85" t="s">
        <v>2</v>
      </c>
      <c r="G85" s="12">
        <f>VLOOKUP(F85,'IEVADIT HA'!$E$8:$H$210,4,FALSE)</f>
        <v>0</v>
      </c>
      <c r="H85" s="12">
        <f>IF(N((COUNTIF(C$3:C85,C85)=1))=1,SUMIF($C$3:$C$204,C85,$G$3:$G$204),0)</f>
        <v>0</v>
      </c>
      <c r="I85" s="12">
        <f>VLOOKUP(F85,'IEVADIT HA'!$E$8:$K$210,5,FALSE)</f>
        <v>0</v>
      </c>
      <c r="J85" s="12">
        <f>IF(N((COUNTIF(C$3:C85,C85)=1))=1,SUMIF($C$3:$C$204,C85,$I$3:$I$204),0)</f>
        <v>0</v>
      </c>
      <c r="K85" s="12">
        <f>VLOOKUP(F85,'IEVADIT HA'!$E$8:$K$210,6,FALSE)</f>
        <v>0</v>
      </c>
      <c r="L85" s="12">
        <f>IF(N((COUNTIF(C$3:C85,C85)=1))=1,SUMIF($C$3:$C$204,C85,$K$3:$K$204),0)</f>
        <v>0</v>
      </c>
      <c r="M85" s="12">
        <f>VLOOKUP(F85,'IEVADIT HA'!$E$8:$K$210,7,FALSE)</f>
        <v>0</v>
      </c>
      <c r="N85" s="12">
        <f>IF(N((COUNTIF(C$3:C85,C85)=1))=1,SUMIF($C$3:$C$204,C85,$M$3:$M$204),0)</f>
        <v>0</v>
      </c>
    </row>
    <row r="86" spans="1:14" x14ac:dyDescent="0.25">
      <c r="A86" s="1" t="s">
        <v>576</v>
      </c>
      <c r="B86" t="s">
        <v>133</v>
      </c>
      <c r="C86" t="s">
        <v>635</v>
      </c>
      <c r="D86" t="s">
        <v>2</v>
      </c>
      <c r="E86">
        <v>113</v>
      </c>
      <c r="F86" t="s">
        <v>135</v>
      </c>
      <c r="G86" s="12">
        <f>VLOOKUP(F86,'IEVADIT HA'!$E$8:$H$210,4,FALSE)</f>
        <v>0</v>
      </c>
      <c r="H86" s="12">
        <f>IF(N((COUNTIF(C$3:C86,C86)=1))=1,SUMIF($C$3:$C$204,C86,$G$3:$G$204),0)</f>
        <v>0</v>
      </c>
      <c r="I86" s="12">
        <f>VLOOKUP(F86,'IEVADIT HA'!$E$8:$K$210,5,FALSE)</f>
        <v>0</v>
      </c>
      <c r="J86" s="12">
        <f>IF(N((COUNTIF(C$3:C86,C86)=1))=1,SUMIF($C$3:$C$204,C86,$I$3:$I$204),0)</f>
        <v>0</v>
      </c>
      <c r="K86" s="12">
        <f>VLOOKUP(F86,'IEVADIT HA'!$E$8:$K$210,6,FALSE)</f>
        <v>0</v>
      </c>
      <c r="L86" s="12">
        <f>IF(N((COUNTIF(C$3:C86,C86)=1))=1,SUMIF($C$3:$C$204,C86,$K$3:$K$204),0)</f>
        <v>0</v>
      </c>
      <c r="M86" s="12">
        <f>VLOOKUP(F86,'IEVADIT HA'!$E$8:$K$210,7,FALSE)</f>
        <v>0</v>
      </c>
      <c r="N86" s="12">
        <f>IF(N((COUNTIF(C$3:C86,C86)=1))=1,SUMIF($C$3:$C$204,C86,$M$3:$M$204),0)</f>
        <v>0</v>
      </c>
    </row>
    <row r="87" spans="1:14" x14ac:dyDescent="0.25">
      <c r="A87" s="1" t="s">
        <v>576</v>
      </c>
      <c r="B87" t="s">
        <v>133</v>
      </c>
      <c r="C87" t="s">
        <v>636</v>
      </c>
      <c r="D87" t="s">
        <v>3</v>
      </c>
      <c r="E87">
        <v>112</v>
      </c>
      <c r="F87" t="s">
        <v>3</v>
      </c>
      <c r="G87" s="12">
        <f>VLOOKUP(F87,'IEVADIT HA'!$E$8:$H$210,4,FALSE)</f>
        <v>0</v>
      </c>
      <c r="H87" s="12">
        <f>IF(N((COUNTIF(C$3:C87,C87)=1))=1,SUMIF($C$3:$C$204,C87,$G$3:$G$204),0)</f>
        <v>0</v>
      </c>
      <c r="I87" s="12">
        <f>VLOOKUP(F87,'IEVADIT HA'!$E$8:$K$210,5,FALSE)</f>
        <v>0</v>
      </c>
      <c r="J87" s="12">
        <f>IF(N((COUNTIF(C$3:C87,C87)=1))=1,SUMIF($C$3:$C$204,C87,$I$3:$I$204),0)</f>
        <v>0</v>
      </c>
      <c r="K87" s="12">
        <f>VLOOKUP(F87,'IEVADIT HA'!$E$8:$K$210,6,FALSE)</f>
        <v>0</v>
      </c>
      <c r="L87" s="12">
        <f>IF(N((COUNTIF(C$3:C87,C87)=1))=1,SUMIF($C$3:$C$204,C87,$K$3:$K$204),0)</f>
        <v>0</v>
      </c>
      <c r="M87" s="12">
        <f>VLOOKUP(F87,'IEVADIT HA'!$E$8:$K$210,7,FALSE)</f>
        <v>0</v>
      </c>
      <c r="N87" s="12">
        <f>IF(N((COUNTIF(C$3:C87,C87)=1))=1,SUMIF($C$3:$C$204,C87,$M$3:$M$204),0)</f>
        <v>0</v>
      </c>
    </row>
    <row r="88" spans="1:14" x14ac:dyDescent="0.25">
      <c r="A88" s="1" t="s">
        <v>576</v>
      </c>
      <c r="B88" t="s">
        <v>133</v>
      </c>
      <c r="C88" t="s">
        <v>636</v>
      </c>
      <c r="D88" t="s">
        <v>3</v>
      </c>
      <c r="E88">
        <v>117</v>
      </c>
      <c r="F88" t="s">
        <v>233</v>
      </c>
      <c r="G88" s="12">
        <f>VLOOKUP(F88,'IEVADIT HA'!$E$8:$H$210,4,FALSE)</f>
        <v>0</v>
      </c>
      <c r="H88" s="12">
        <f>IF(N((COUNTIF(C$3:C88,C88)=1))=1,SUMIF($C$3:$C$204,C88,$G$3:$G$204),0)</f>
        <v>0</v>
      </c>
      <c r="I88" s="12">
        <f>VLOOKUP(F88,'IEVADIT HA'!$E$8:$K$210,5,FALSE)</f>
        <v>0</v>
      </c>
      <c r="J88" s="12">
        <f>IF(N((COUNTIF(C$3:C88,C88)=1))=1,SUMIF($C$3:$C$204,C88,$I$3:$I$204),0)</f>
        <v>0</v>
      </c>
      <c r="K88" s="12">
        <f>VLOOKUP(F88,'IEVADIT HA'!$E$8:$K$210,6,FALSE)</f>
        <v>0</v>
      </c>
      <c r="L88" s="12">
        <f>IF(N((COUNTIF(C$3:C88,C88)=1))=1,SUMIF($C$3:$C$204,C88,$K$3:$K$204),0)</f>
        <v>0</v>
      </c>
      <c r="M88" s="12">
        <f>VLOOKUP(F88,'IEVADIT HA'!$E$8:$K$210,7,FALSE)</f>
        <v>0</v>
      </c>
      <c r="N88" s="12">
        <f>IF(N((COUNTIF(C$3:C88,C88)=1))=1,SUMIF($C$3:$C$204,C88,$M$3:$M$204),0)</f>
        <v>0</v>
      </c>
    </row>
    <row r="89" spans="1:14" x14ac:dyDescent="0.25">
      <c r="A89" s="1" t="s">
        <v>576</v>
      </c>
      <c r="B89" t="s">
        <v>133</v>
      </c>
      <c r="C89" t="s">
        <v>637</v>
      </c>
      <c r="D89" t="s">
        <v>6</v>
      </c>
      <c r="E89">
        <v>131</v>
      </c>
      <c r="F89" t="s">
        <v>6</v>
      </c>
      <c r="G89" s="12">
        <f>VLOOKUP(F89,'IEVADIT HA'!$E$8:$H$210,4,FALSE)</f>
        <v>0</v>
      </c>
      <c r="H89" s="12">
        <f>IF(N((COUNTIF(C$3:C89,C89)=1))=1,SUMIF($C$3:$C$204,C89,$G$3:$G$204),0)</f>
        <v>0</v>
      </c>
      <c r="I89" s="12">
        <f>VLOOKUP(F89,'IEVADIT HA'!$E$8:$K$210,5,FALSE)</f>
        <v>0</v>
      </c>
      <c r="J89" s="12">
        <f>IF(N((COUNTIF(C$3:C89,C89)=1))=1,SUMIF($C$3:$C$204,C89,$I$3:$I$204),0)</f>
        <v>0</v>
      </c>
      <c r="K89" s="12">
        <f>VLOOKUP(F89,'IEVADIT HA'!$E$8:$K$210,6,FALSE)</f>
        <v>0</v>
      </c>
      <c r="L89" s="12">
        <f>IF(N((COUNTIF(C$3:C89,C89)=1))=1,SUMIF($C$3:$C$204,C89,$K$3:$K$204),0)</f>
        <v>0</v>
      </c>
      <c r="M89" s="12">
        <f>VLOOKUP(F89,'IEVADIT HA'!$E$8:$K$210,7,FALSE)</f>
        <v>0</v>
      </c>
      <c r="N89" s="12">
        <f>IF(N((COUNTIF(C$3:C89,C89)=1))=1,SUMIF($C$3:$C$204,C89,$M$3:$M$204),0)</f>
        <v>0</v>
      </c>
    </row>
    <row r="90" spans="1:14" x14ac:dyDescent="0.25">
      <c r="A90" s="1" t="s">
        <v>576</v>
      </c>
      <c r="B90" t="s">
        <v>133</v>
      </c>
      <c r="C90" t="s">
        <v>637</v>
      </c>
      <c r="D90" t="s">
        <v>6</v>
      </c>
      <c r="E90">
        <v>133</v>
      </c>
      <c r="F90" t="s">
        <v>136</v>
      </c>
      <c r="G90" s="12">
        <f>VLOOKUP(F90,'IEVADIT HA'!$E$8:$H$210,4,FALSE)</f>
        <v>0</v>
      </c>
      <c r="H90" s="12">
        <f>IF(N((COUNTIF(C$3:C90,C90)=1))=1,SUMIF($C$3:$C$204,C90,$G$3:$G$204),0)</f>
        <v>0</v>
      </c>
      <c r="I90" s="12">
        <f>VLOOKUP(F90,'IEVADIT HA'!$E$8:$K$210,5,FALSE)</f>
        <v>0</v>
      </c>
      <c r="J90" s="12">
        <f>IF(N((COUNTIF(C$3:C90,C90)=1))=1,SUMIF($C$3:$C$204,C90,$I$3:$I$204),0)</f>
        <v>0</v>
      </c>
      <c r="K90" s="12">
        <f>VLOOKUP(F90,'IEVADIT HA'!$E$8:$K$210,6,FALSE)</f>
        <v>0</v>
      </c>
      <c r="L90" s="12">
        <f>IF(N((COUNTIF(C$3:C90,C90)=1))=1,SUMIF($C$3:$C$204,C90,$K$3:$K$204),0)</f>
        <v>0</v>
      </c>
      <c r="M90" s="12">
        <f>VLOOKUP(F90,'IEVADIT HA'!$E$8:$K$210,7,FALSE)</f>
        <v>0</v>
      </c>
      <c r="N90" s="12">
        <f>IF(N((COUNTIF(C$3:C90,C90)=1))=1,SUMIF($C$3:$C$204,C90,$M$3:$M$204),0)</f>
        <v>0</v>
      </c>
    </row>
    <row r="91" spans="1:14" x14ac:dyDescent="0.25">
      <c r="A91" s="1" t="s">
        <v>576</v>
      </c>
      <c r="B91" t="s">
        <v>133</v>
      </c>
      <c r="C91" t="s">
        <v>638</v>
      </c>
      <c r="D91" t="s">
        <v>7</v>
      </c>
      <c r="E91">
        <v>132</v>
      </c>
      <c r="F91" t="s">
        <v>7</v>
      </c>
      <c r="G91" s="12">
        <f>VLOOKUP(F91,'IEVADIT HA'!$E$8:$H$210,4,FALSE)</f>
        <v>0</v>
      </c>
      <c r="H91" s="12">
        <f>IF(N((COUNTIF(C$3:C91,C91)=1))=1,SUMIF($C$3:$C$204,C91,$G$3:$G$204),0)</f>
        <v>0</v>
      </c>
      <c r="I91" s="12">
        <f>VLOOKUP(F91,'IEVADIT HA'!$E$8:$K$210,5,FALSE)</f>
        <v>0</v>
      </c>
      <c r="J91" s="12">
        <f>IF(N((COUNTIF(C$3:C91,C91)=1))=1,SUMIF($C$3:$C$204,C91,$I$3:$I$204),0)</f>
        <v>0</v>
      </c>
      <c r="K91" s="12">
        <f>VLOOKUP(F91,'IEVADIT HA'!$E$8:$K$210,6,FALSE)</f>
        <v>0</v>
      </c>
      <c r="L91" s="12">
        <f>IF(N((COUNTIF(C$3:C91,C91)=1))=1,SUMIF($C$3:$C$204,C91,$K$3:$K$204),0)</f>
        <v>0</v>
      </c>
      <c r="M91" s="12">
        <f>VLOOKUP(F91,'IEVADIT HA'!$E$8:$K$210,7,FALSE)</f>
        <v>0</v>
      </c>
      <c r="N91" s="12">
        <f>IF(N((COUNTIF(C$3:C91,C91)=1))=1,SUMIF($C$3:$C$204,C91,$M$3:$M$204),0)</f>
        <v>0</v>
      </c>
    </row>
    <row r="92" spans="1:14" x14ac:dyDescent="0.25">
      <c r="A92" s="1" t="s">
        <v>576</v>
      </c>
      <c r="B92" t="s">
        <v>133</v>
      </c>
      <c r="C92" t="s">
        <v>638</v>
      </c>
      <c r="D92" t="s">
        <v>7</v>
      </c>
      <c r="E92">
        <v>135</v>
      </c>
      <c r="F92" t="s">
        <v>288</v>
      </c>
      <c r="G92" s="12">
        <f>VLOOKUP(F92,'IEVADIT HA'!$E$8:$H$210,4,FALSE)</f>
        <v>0</v>
      </c>
      <c r="H92" s="12">
        <f>IF(N((COUNTIF(C$3:C92,C92)=1))=1,SUMIF($C$3:$C$204,C92,$G$3:$G$204),0)</f>
        <v>0</v>
      </c>
      <c r="I92" s="12">
        <f>VLOOKUP(F92,'IEVADIT HA'!$E$8:$K$210,5,FALSE)</f>
        <v>0</v>
      </c>
      <c r="J92" s="12">
        <f>IF(N((COUNTIF(C$3:C92,C92)=1))=1,SUMIF($C$3:$C$204,C92,$I$3:$I$204),0)</f>
        <v>0</v>
      </c>
      <c r="K92" s="12">
        <f>VLOOKUP(F92,'IEVADIT HA'!$E$8:$K$210,6,FALSE)</f>
        <v>0</v>
      </c>
      <c r="L92" s="12">
        <f>IF(N((COUNTIF(C$3:C92,C92)=1))=1,SUMIF($C$3:$C$204,C92,$K$3:$K$204),0)</f>
        <v>0</v>
      </c>
      <c r="M92" s="12">
        <f>VLOOKUP(F92,'IEVADIT HA'!$E$8:$K$210,7,FALSE)</f>
        <v>0</v>
      </c>
      <c r="N92" s="12">
        <f>IF(N((COUNTIF(C$3:C92,C92)=1))=1,SUMIF($C$3:$C$204,C92,$M$3:$M$204),0)</f>
        <v>0</v>
      </c>
    </row>
    <row r="93" spans="1:14" x14ac:dyDescent="0.25">
      <c r="A93" s="1" t="s">
        <v>576</v>
      </c>
      <c r="B93" t="s">
        <v>133</v>
      </c>
      <c r="C93" t="s">
        <v>639</v>
      </c>
      <c r="D93" t="s">
        <v>8</v>
      </c>
      <c r="E93">
        <v>121</v>
      </c>
      <c r="F93" t="s">
        <v>8</v>
      </c>
      <c r="G93" s="12">
        <f>VLOOKUP(F93,'IEVADIT HA'!$E$8:$H$210,4,FALSE)</f>
        <v>0</v>
      </c>
      <c r="H93" s="12">
        <f>IF(N((COUNTIF(C$3:C93,C93)=1))=1,SUMIF($C$3:$C$204,C93,$G$3:$G$204),0)</f>
        <v>0</v>
      </c>
      <c r="I93" s="12">
        <f>VLOOKUP(F93,'IEVADIT HA'!$E$8:$K$210,5,FALSE)</f>
        <v>0</v>
      </c>
      <c r="J93" s="12">
        <f>IF(N((COUNTIF(C$3:C93,C93)=1))=1,SUMIF($C$3:$C$204,C93,$I$3:$I$204),0)</f>
        <v>0</v>
      </c>
      <c r="K93" s="12">
        <f>VLOOKUP(F93,'IEVADIT HA'!$E$8:$K$210,6,FALSE)</f>
        <v>0</v>
      </c>
      <c r="L93" s="12">
        <f>IF(N((COUNTIF(C$3:C93,C93)=1))=1,SUMIF($C$3:$C$204,C93,$K$3:$K$204),0)</f>
        <v>0</v>
      </c>
      <c r="M93" s="12">
        <f>VLOOKUP(F93,'IEVADIT HA'!$E$8:$K$210,7,FALSE)</f>
        <v>0</v>
      </c>
      <c r="N93" s="12">
        <f>IF(N((COUNTIF(C$3:C93,C93)=1))=1,SUMIF($C$3:$C$204,C93,$M$3:$M$204),0)</f>
        <v>0</v>
      </c>
    </row>
    <row r="94" spans="1:14" x14ac:dyDescent="0.25">
      <c r="A94" s="1" t="s">
        <v>576</v>
      </c>
      <c r="B94" t="s">
        <v>133</v>
      </c>
      <c r="C94" t="s">
        <v>639</v>
      </c>
      <c r="D94" t="s">
        <v>8</v>
      </c>
      <c r="E94">
        <v>122</v>
      </c>
      <c r="F94" t="s">
        <v>137</v>
      </c>
      <c r="G94" s="12">
        <f>VLOOKUP(F94,'IEVADIT HA'!$E$8:$H$210,4,FALSE)</f>
        <v>0</v>
      </c>
      <c r="H94" s="12">
        <f>IF(N((COUNTIF(C$3:C94,C94)=1))=1,SUMIF($C$3:$C$204,C94,$G$3:$G$204),0)</f>
        <v>0</v>
      </c>
      <c r="I94" s="12">
        <f>VLOOKUP(F94,'IEVADIT HA'!$E$8:$K$210,5,FALSE)</f>
        <v>0</v>
      </c>
      <c r="J94" s="12">
        <f>IF(N((COUNTIF(C$3:C94,C94)=1))=1,SUMIF($C$3:$C$204,C94,$I$3:$I$204),0)</f>
        <v>0</v>
      </c>
      <c r="K94" s="12">
        <f>VLOOKUP(F94,'IEVADIT HA'!$E$8:$K$210,6,FALSE)</f>
        <v>0</v>
      </c>
      <c r="L94" s="12">
        <f>IF(N((COUNTIF(C$3:C94,C94)=1))=1,SUMIF($C$3:$C$204,C94,$K$3:$K$204),0)</f>
        <v>0</v>
      </c>
      <c r="M94" s="12">
        <f>VLOOKUP(F94,'IEVADIT HA'!$E$8:$K$210,7,FALSE)</f>
        <v>0</v>
      </c>
      <c r="N94" s="12">
        <f>IF(N((COUNTIF(C$3:C94,C94)=1))=1,SUMIF($C$3:$C$204,C94,$M$3:$M$204),0)</f>
        <v>0</v>
      </c>
    </row>
    <row r="95" spans="1:14" x14ac:dyDescent="0.25">
      <c r="A95" s="1" t="s">
        <v>576</v>
      </c>
      <c r="B95" t="s">
        <v>133</v>
      </c>
      <c r="C95" t="s">
        <v>639</v>
      </c>
      <c r="D95" t="s">
        <v>8</v>
      </c>
      <c r="E95">
        <v>123</v>
      </c>
      <c r="F95" t="s">
        <v>138</v>
      </c>
      <c r="G95" s="12">
        <f>VLOOKUP(F95,'IEVADIT HA'!$E$8:$H$210,4,FALSE)</f>
        <v>0</v>
      </c>
      <c r="H95" s="12">
        <f>IF(N((COUNTIF(C$3:C95,C95)=1))=1,SUMIF($C$3:$C$204,C95,$G$3:$G$204),0)</f>
        <v>0</v>
      </c>
      <c r="I95" s="12">
        <f>VLOOKUP(F95,'IEVADIT HA'!$E$8:$K$210,5,FALSE)</f>
        <v>0</v>
      </c>
      <c r="J95" s="12">
        <f>IF(N((COUNTIF(C$3:C95,C95)=1))=1,SUMIF($C$3:$C$204,C95,$I$3:$I$204),0)</f>
        <v>0</v>
      </c>
      <c r="K95" s="12">
        <f>VLOOKUP(F95,'IEVADIT HA'!$E$8:$K$210,6,FALSE)</f>
        <v>0</v>
      </c>
      <c r="L95" s="12">
        <f>IF(N((COUNTIF(C$3:C95,C95)=1))=1,SUMIF($C$3:$C$204,C95,$K$3:$K$204),0)</f>
        <v>0</v>
      </c>
      <c r="M95" s="12">
        <f>VLOOKUP(F95,'IEVADIT HA'!$E$8:$K$210,7,FALSE)</f>
        <v>0</v>
      </c>
      <c r="N95" s="12">
        <f>IF(N((COUNTIF(C$3:C95,C95)=1))=1,SUMIF($C$3:$C$204,C95,$M$3:$M$204),0)</f>
        <v>0</v>
      </c>
    </row>
    <row r="96" spans="1:14" x14ac:dyDescent="0.25">
      <c r="A96" s="1" t="s">
        <v>576</v>
      </c>
      <c r="B96" t="s">
        <v>133</v>
      </c>
      <c r="C96" t="s">
        <v>639</v>
      </c>
      <c r="D96" t="s">
        <v>8</v>
      </c>
      <c r="E96">
        <v>125</v>
      </c>
      <c r="F96" t="s">
        <v>290</v>
      </c>
      <c r="G96" s="12">
        <f>VLOOKUP(F96,'IEVADIT HA'!$E$8:$H$210,4,FALSE)</f>
        <v>0</v>
      </c>
      <c r="H96" s="12">
        <f>IF(N((COUNTIF(C$3:C96,C96)=1))=1,SUMIF($C$3:$C$204,C96,$G$3:$G$204),0)</f>
        <v>0</v>
      </c>
      <c r="I96" s="12">
        <f>VLOOKUP(F96,'IEVADIT HA'!$E$8:$K$210,5,FALSE)</f>
        <v>0</v>
      </c>
      <c r="J96" s="12">
        <f>IF(N((COUNTIF(C$3:C96,C96)=1))=1,SUMIF($C$3:$C$204,C96,$I$3:$I$204),0)</f>
        <v>0</v>
      </c>
      <c r="K96" s="12">
        <f>VLOOKUP(F96,'IEVADIT HA'!$E$8:$K$210,6,FALSE)</f>
        <v>0</v>
      </c>
      <c r="L96" s="12">
        <f>IF(N((COUNTIF(C$3:C96,C96)=1))=1,SUMIF($C$3:$C$204,C96,$K$3:$K$204),0)</f>
        <v>0</v>
      </c>
      <c r="M96" s="12">
        <f>VLOOKUP(F96,'IEVADIT HA'!$E$8:$K$210,7,FALSE)</f>
        <v>0</v>
      </c>
      <c r="N96" s="12">
        <f>IF(N((COUNTIF(C$3:C96,C96)=1))=1,SUMIF($C$3:$C$204,C96,$M$3:$M$204),0)</f>
        <v>0</v>
      </c>
    </row>
    <row r="97" spans="1:14" x14ac:dyDescent="0.25">
      <c r="A97" s="1" t="s">
        <v>576</v>
      </c>
      <c r="B97" t="s">
        <v>133</v>
      </c>
      <c r="C97" t="s">
        <v>639</v>
      </c>
      <c r="D97" t="s">
        <v>8</v>
      </c>
      <c r="E97">
        <v>126</v>
      </c>
      <c r="F97" t="s">
        <v>294</v>
      </c>
      <c r="G97" s="12">
        <f>VLOOKUP(F97,'IEVADIT HA'!$E$8:$H$210,4,FALSE)</f>
        <v>0</v>
      </c>
      <c r="H97" s="12">
        <f>IF(N((COUNTIF(C$3:C97,C97)=1))=1,SUMIF($C$3:$C$204,C97,$G$3:$G$204),0)</f>
        <v>0</v>
      </c>
      <c r="I97" s="12">
        <f>VLOOKUP(F97,'IEVADIT HA'!$E$8:$K$210,5,FALSE)</f>
        <v>0</v>
      </c>
      <c r="J97" s="12">
        <f>IF(N((COUNTIF(C$3:C97,C97)=1))=1,SUMIF($C$3:$C$204,C97,$I$3:$I$204),0)</f>
        <v>0</v>
      </c>
      <c r="K97" s="12">
        <f>VLOOKUP(F97,'IEVADIT HA'!$E$8:$K$210,6,FALSE)</f>
        <v>0</v>
      </c>
      <c r="L97" s="12">
        <f>IF(N((COUNTIF(C$3:C97,C97)=1))=1,SUMIF($C$3:$C$204,C97,$K$3:$K$204),0)</f>
        <v>0</v>
      </c>
      <c r="M97" s="12">
        <f>VLOOKUP(F97,'IEVADIT HA'!$E$8:$K$210,7,FALSE)</f>
        <v>0</v>
      </c>
      <c r="N97" s="12">
        <f>IF(N((COUNTIF(C$3:C97,C97)=1))=1,SUMIF($C$3:$C$204,C97,$M$3:$M$204),0)</f>
        <v>0</v>
      </c>
    </row>
    <row r="98" spans="1:14" x14ac:dyDescent="0.25">
      <c r="A98" s="1" t="s">
        <v>576</v>
      </c>
      <c r="B98" t="s">
        <v>133</v>
      </c>
      <c r="C98" t="s">
        <v>639</v>
      </c>
      <c r="D98" t="s">
        <v>8</v>
      </c>
      <c r="E98">
        <v>126</v>
      </c>
      <c r="F98" t="s">
        <v>298</v>
      </c>
      <c r="G98" s="12">
        <f>VLOOKUP(F98,'IEVADIT HA'!$E$8:$H$210,4,FALSE)</f>
        <v>0</v>
      </c>
      <c r="H98" s="12">
        <f>IF(N((COUNTIF(C$3:C98,C98)=1))=1,SUMIF($C$3:$C$204,C98,$G$3:$G$204),0)</f>
        <v>0</v>
      </c>
      <c r="I98" s="12">
        <f>VLOOKUP(F98,'IEVADIT HA'!$E$8:$K$210,5,FALSE)</f>
        <v>0</v>
      </c>
      <c r="J98" s="12">
        <f>IF(N((COUNTIF(C$3:C98,C98)=1))=1,SUMIF($C$3:$C$204,C98,$I$3:$I$204),0)</f>
        <v>0</v>
      </c>
      <c r="K98" s="12">
        <f>VLOOKUP(F98,'IEVADIT HA'!$E$8:$K$210,6,FALSE)</f>
        <v>0</v>
      </c>
      <c r="L98" s="12">
        <f>IF(N((COUNTIF(C$3:C98,C98)=1))=1,SUMIF($C$3:$C$204,C98,$K$3:$K$204),0)</f>
        <v>0</v>
      </c>
      <c r="M98" s="12">
        <f>VLOOKUP(F98,'IEVADIT HA'!$E$8:$K$210,7,FALSE)</f>
        <v>0</v>
      </c>
      <c r="N98" s="12">
        <f>IF(N((COUNTIF(C$3:C98,C98)=1))=1,SUMIF($C$3:$C$204,C98,$M$3:$M$204),0)</f>
        <v>0</v>
      </c>
    </row>
    <row r="99" spans="1:14" x14ac:dyDescent="0.25">
      <c r="A99" s="1" t="s">
        <v>576</v>
      </c>
      <c r="B99" t="s">
        <v>133</v>
      </c>
      <c r="C99" t="s">
        <v>640</v>
      </c>
      <c r="D99" t="s">
        <v>4</v>
      </c>
      <c r="E99">
        <v>115</v>
      </c>
      <c r="F99" t="s">
        <v>4</v>
      </c>
      <c r="G99" s="12">
        <f>VLOOKUP(F99,'IEVADIT HA'!$E$8:$H$210,4,FALSE)</f>
        <v>0</v>
      </c>
      <c r="H99" s="12">
        <f>IF(N((COUNTIF(C$3:C99,C99)=1))=1,SUMIF($C$3:$C$204,C99,$G$3:$G$204),0)</f>
        <v>0</v>
      </c>
      <c r="I99" s="12">
        <f>VLOOKUP(F99,'IEVADIT HA'!$E$8:$K$210,5,FALSE)</f>
        <v>0</v>
      </c>
      <c r="J99" s="12">
        <f>IF(N((COUNTIF(C$3:C99,C99)=1))=1,SUMIF($C$3:$C$204,C99,$I$3:$I$204),0)</f>
        <v>0</v>
      </c>
      <c r="K99" s="12">
        <f>VLOOKUP(F99,'IEVADIT HA'!$E$8:$K$210,6,FALSE)</f>
        <v>0</v>
      </c>
      <c r="L99" s="12">
        <f>IF(N((COUNTIF(C$3:C99,C99)=1))=1,SUMIF($C$3:$C$204,C99,$K$3:$K$204),0)</f>
        <v>0</v>
      </c>
      <c r="M99" s="12">
        <f>VLOOKUP(F99,'IEVADIT HA'!$E$8:$K$210,7,FALSE)</f>
        <v>0</v>
      </c>
      <c r="N99" s="12">
        <f>IF(N((COUNTIF(C$3:C99,C99)=1))=1,SUMIF($C$3:$C$204,C99,$M$3:$M$204),0)</f>
        <v>0</v>
      </c>
    </row>
    <row r="100" spans="1:14" x14ac:dyDescent="0.25">
      <c r="A100" s="1" t="s">
        <v>576</v>
      </c>
      <c r="B100" t="s">
        <v>133</v>
      </c>
      <c r="C100" t="s">
        <v>640</v>
      </c>
      <c r="D100" t="s">
        <v>4</v>
      </c>
      <c r="E100">
        <v>118</v>
      </c>
      <c r="F100" t="s">
        <v>234</v>
      </c>
      <c r="G100" s="12">
        <f>VLOOKUP(F100,'IEVADIT HA'!$E$8:$H$210,4,FALSE)</f>
        <v>0</v>
      </c>
      <c r="H100" s="12">
        <f>IF(N((COUNTIF(C$3:C100,C100)=1))=1,SUMIF($C$3:$C$204,C100,$G$3:$G$204),0)</f>
        <v>0</v>
      </c>
      <c r="I100" s="12">
        <f>VLOOKUP(F100,'IEVADIT HA'!$E$8:$K$210,5,FALSE)</f>
        <v>0</v>
      </c>
      <c r="J100" s="12">
        <f>IF(N((COUNTIF(C$3:C100,C100)=1))=1,SUMIF($C$3:$C$204,C100,$I$3:$I$204),0)</f>
        <v>0</v>
      </c>
      <c r="K100" s="12">
        <f>VLOOKUP(F100,'IEVADIT HA'!$E$8:$K$210,6,FALSE)</f>
        <v>0</v>
      </c>
      <c r="L100" s="12">
        <f>IF(N((COUNTIF(C$3:C100,C100)=1))=1,SUMIF($C$3:$C$204,C100,$K$3:$K$204),0)</f>
        <v>0</v>
      </c>
      <c r="M100" s="12">
        <f>VLOOKUP(F100,'IEVADIT HA'!$E$8:$K$210,7,FALSE)</f>
        <v>0</v>
      </c>
      <c r="N100" s="12">
        <f>IF(N((COUNTIF(C$3:C100,C100)=1))=1,SUMIF($C$3:$C$204,C100,$M$3:$M$204),0)</f>
        <v>0</v>
      </c>
    </row>
    <row r="101" spans="1:14" x14ac:dyDescent="0.25">
      <c r="A101" s="1" t="s">
        <v>576</v>
      </c>
      <c r="B101" t="s">
        <v>133</v>
      </c>
      <c r="C101" t="s">
        <v>641</v>
      </c>
      <c r="D101" t="s">
        <v>5</v>
      </c>
      <c r="E101">
        <v>116</v>
      </c>
      <c r="F101" t="s">
        <v>5</v>
      </c>
      <c r="G101" s="12">
        <f>VLOOKUP(F101,'IEVADIT HA'!$E$8:$H$210,4,FALSE)</f>
        <v>0</v>
      </c>
      <c r="H101" s="12">
        <f>IF(N((COUNTIF(C$3:C101,C101)=1))=1,SUMIF($C$3:$C$204,C101,$G$3:$G$204),0)</f>
        <v>0</v>
      </c>
      <c r="I101" s="12">
        <f>VLOOKUP(F101,'IEVADIT HA'!$E$8:$K$210,5,FALSE)</f>
        <v>0</v>
      </c>
      <c r="J101" s="12">
        <f>IF(N((COUNTIF(C$3:C101,C101)=1))=1,SUMIF($C$3:$C$204,C101,$I$3:$I$204),0)</f>
        <v>0</v>
      </c>
      <c r="K101" s="12">
        <f>VLOOKUP(F101,'IEVADIT HA'!$E$8:$K$210,6,FALSE)</f>
        <v>0</v>
      </c>
      <c r="L101" s="12">
        <f>IF(N((COUNTIF(C$3:C101,C101)=1))=1,SUMIF($C$3:$C$204,C101,$K$3:$K$204),0)</f>
        <v>0</v>
      </c>
      <c r="M101" s="12">
        <f>VLOOKUP(F101,'IEVADIT HA'!$E$8:$K$210,7,FALSE)</f>
        <v>0</v>
      </c>
      <c r="N101" s="12">
        <f>IF(N((COUNTIF(C$3:C101,C101)=1))=1,SUMIF($C$3:$C$204,C101,$M$3:$M$204),0)</f>
        <v>0</v>
      </c>
    </row>
    <row r="102" spans="1:14" x14ac:dyDescent="0.25">
      <c r="A102" s="1" t="s">
        <v>576</v>
      </c>
      <c r="B102" t="s">
        <v>133</v>
      </c>
      <c r="C102" t="s">
        <v>641</v>
      </c>
      <c r="D102" t="s">
        <v>5</v>
      </c>
      <c r="E102">
        <v>119</v>
      </c>
      <c r="F102" t="s">
        <v>235</v>
      </c>
      <c r="G102" s="12">
        <f>VLOOKUP(F102,'IEVADIT HA'!$E$8:$H$210,4,FALSE)</f>
        <v>0</v>
      </c>
      <c r="H102" s="12">
        <f>IF(N((COUNTIF(C$3:C102,C102)=1))=1,SUMIF($C$3:$C$204,C102,$G$3:$G$204),0)</f>
        <v>0</v>
      </c>
      <c r="I102" s="12">
        <f>VLOOKUP(F102,'IEVADIT HA'!$E$8:$K$210,5,FALSE)</f>
        <v>0</v>
      </c>
      <c r="J102" s="12">
        <f>IF(N((COUNTIF(C$3:C102,C102)=1))=1,SUMIF($C$3:$C$204,C102,$I$3:$I$204),0)</f>
        <v>0</v>
      </c>
      <c r="K102" s="12">
        <f>VLOOKUP(F102,'IEVADIT HA'!$E$8:$K$210,6,FALSE)</f>
        <v>0</v>
      </c>
      <c r="L102" s="12">
        <f>IF(N((COUNTIF(C$3:C102,C102)=1))=1,SUMIF($C$3:$C$204,C102,$K$3:$K$204),0)</f>
        <v>0</v>
      </c>
      <c r="M102" s="12">
        <f>VLOOKUP(F102,'IEVADIT HA'!$E$8:$K$210,7,FALSE)</f>
        <v>0</v>
      </c>
      <c r="N102" s="12">
        <f>IF(N((COUNTIF(C$3:C102,C102)=1))=1,SUMIF($C$3:$C$204,C102,$M$3:$M$204),0)</f>
        <v>0</v>
      </c>
    </row>
    <row r="103" spans="1:14" x14ac:dyDescent="0.25">
      <c r="A103" s="1" t="s">
        <v>576</v>
      </c>
      <c r="B103" t="s">
        <v>133</v>
      </c>
      <c r="C103" t="s">
        <v>642</v>
      </c>
      <c r="D103" t="s">
        <v>139</v>
      </c>
      <c r="E103">
        <v>150</v>
      </c>
      <c r="F103" t="s">
        <v>139</v>
      </c>
      <c r="G103" s="12">
        <f>VLOOKUP(F103,'IEVADIT HA'!$E$8:$H$210,4,FALSE)</f>
        <v>0</v>
      </c>
      <c r="H103" s="12">
        <f>IF(N((COUNTIF(C$3:C103,C103)=1))=1,SUMIF($C$3:$C$204,C103,$G$3:$G$204),0)</f>
        <v>0</v>
      </c>
      <c r="I103" s="12">
        <f>VLOOKUP(F103,'IEVADIT HA'!$E$8:$K$210,5,FALSE)</f>
        <v>0</v>
      </c>
      <c r="J103" s="12">
        <f>IF(N((COUNTIF(C$3:C103,C103)=1))=1,SUMIF($C$3:$C$204,C103,$I$3:$I$204),0)</f>
        <v>0</v>
      </c>
      <c r="K103" s="12">
        <f>VLOOKUP(F103,'IEVADIT HA'!$E$8:$K$210,6,FALSE)</f>
        <v>0</v>
      </c>
      <c r="L103" s="12">
        <f>IF(N((COUNTIF(C$3:C103,C103)=1))=1,SUMIF($C$3:$C$204,C103,$K$3:$K$204),0)</f>
        <v>0</v>
      </c>
      <c r="M103" s="12">
        <f>VLOOKUP(F103,'IEVADIT HA'!$E$8:$K$210,7,FALSE)</f>
        <v>0</v>
      </c>
      <c r="N103" s="12">
        <f>IF(N((COUNTIF(C$3:C103,C103)=1))=1,SUMIF($C$3:$C$204,C103,$M$3:$M$204),0)</f>
        <v>0</v>
      </c>
    </row>
    <row r="104" spans="1:14" x14ac:dyDescent="0.25">
      <c r="A104" s="1" t="s">
        <v>576</v>
      </c>
      <c r="B104" t="s">
        <v>133</v>
      </c>
      <c r="C104" t="s">
        <v>642</v>
      </c>
      <c r="D104" t="s">
        <v>139</v>
      </c>
      <c r="E104">
        <v>152</v>
      </c>
      <c r="F104" t="s">
        <v>140</v>
      </c>
      <c r="G104" s="12">
        <f>VLOOKUP(F104,'IEVADIT HA'!$E$8:$H$210,4,FALSE)</f>
        <v>0</v>
      </c>
      <c r="H104" s="12">
        <f>IF(N((COUNTIF(C$3:C104,C104)=1))=1,SUMIF($C$3:$C$204,C104,$G$3:$G$204),0)</f>
        <v>0</v>
      </c>
      <c r="I104" s="12">
        <f>VLOOKUP(F104,'IEVADIT HA'!$E$8:$K$210,5,FALSE)</f>
        <v>0</v>
      </c>
      <c r="J104" s="12">
        <f>IF(N((COUNTIF(C$3:C104,C104)=1))=1,SUMIF($C$3:$C$204,C104,$I$3:$I$204),0)</f>
        <v>0</v>
      </c>
      <c r="K104" s="12">
        <f>VLOOKUP(F104,'IEVADIT HA'!$E$8:$K$210,6,FALSE)</f>
        <v>0</v>
      </c>
      <c r="L104" s="12">
        <f>IF(N((COUNTIF(C$3:C104,C104)=1))=1,SUMIF($C$3:$C$204,C104,$K$3:$K$204),0)</f>
        <v>0</v>
      </c>
      <c r="M104" s="12">
        <f>VLOOKUP(F104,'IEVADIT HA'!$E$8:$K$210,7,FALSE)</f>
        <v>0</v>
      </c>
      <c r="N104" s="12">
        <f>IF(N((COUNTIF(C$3:C104,C104)=1))=1,SUMIF($C$3:$C$204,C104,$M$3:$M$204),0)</f>
        <v>0</v>
      </c>
    </row>
    <row r="105" spans="1:14" x14ac:dyDescent="0.25">
      <c r="A105" s="1" t="s">
        <v>576</v>
      </c>
      <c r="B105" t="s">
        <v>133</v>
      </c>
      <c r="C105" t="s">
        <v>643</v>
      </c>
      <c r="D105" t="s">
        <v>9</v>
      </c>
      <c r="E105">
        <v>151</v>
      </c>
      <c r="F105" t="s">
        <v>9</v>
      </c>
      <c r="G105" s="12">
        <f>VLOOKUP(F105,'IEVADIT HA'!$E$8:$H$210,4,FALSE)</f>
        <v>0</v>
      </c>
      <c r="H105" s="12">
        <f>IF(N((COUNTIF(C$3:C105,C105)=1))=1,SUMIF($C$3:$C$204,C105,$G$3:$G$204),0)</f>
        <v>0</v>
      </c>
      <c r="I105" s="12">
        <f>VLOOKUP(F105,'IEVADIT HA'!$E$8:$K$210,5,FALSE)</f>
        <v>0</v>
      </c>
      <c r="J105" s="12">
        <f>IF(N((COUNTIF(C$3:C105,C105)=1))=1,SUMIF($C$3:$C$204,C105,$I$3:$I$204),0)</f>
        <v>0</v>
      </c>
      <c r="K105" s="12">
        <f>VLOOKUP(F105,'IEVADIT HA'!$E$8:$K$210,6,FALSE)</f>
        <v>0</v>
      </c>
      <c r="L105" s="12">
        <f>IF(N((COUNTIF(C$3:C105,C105)=1))=1,SUMIF($C$3:$C$204,C105,$K$3:$K$204),0)</f>
        <v>0</v>
      </c>
      <c r="M105" s="12">
        <f>VLOOKUP(F105,'IEVADIT HA'!$E$8:$K$210,7,FALSE)</f>
        <v>0</v>
      </c>
      <c r="N105" s="12">
        <f>IF(N((COUNTIF(C$3:C105,C105)=1))=1,SUMIF($C$3:$C$204,C105,$M$3:$M$204),0)</f>
        <v>0</v>
      </c>
    </row>
    <row r="106" spans="1:14" x14ac:dyDescent="0.25">
      <c r="A106" s="1" t="s">
        <v>576</v>
      </c>
      <c r="B106" t="s">
        <v>133</v>
      </c>
      <c r="C106" t="s">
        <v>643</v>
      </c>
      <c r="D106" t="s">
        <v>9</v>
      </c>
      <c r="E106">
        <v>154</v>
      </c>
      <c r="F106" t="s">
        <v>301</v>
      </c>
      <c r="G106" s="12">
        <f>VLOOKUP(F106,'IEVADIT HA'!$E$8:$H$210,4,FALSE)</f>
        <v>0</v>
      </c>
      <c r="H106" s="12">
        <f>IF(N((COUNTIF(C$3:C106,C106)=1))=1,SUMIF($C$3:$C$204,C106,$G$3:$G$204),0)</f>
        <v>0</v>
      </c>
      <c r="I106" s="12">
        <f>VLOOKUP(F106,'IEVADIT HA'!$E$8:$K$210,5,FALSE)</f>
        <v>0</v>
      </c>
      <c r="J106" s="12">
        <f>IF(N((COUNTIF(C$3:C106,C106)=1))=1,SUMIF($C$3:$C$204,C106,$I$3:$I$204),0)</f>
        <v>0</v>
      </c>
      <c r="K106" s="12">
        <f>VLOOKUP(F106,'IEVADIT HA'!$E$8:$K$210,6,FALSE)</f>
        <v>0</v>
      </c>
      <c r="L106" s="12">
        <f>IF(N((COUNTIF(C$3:C106,C106)=1))=1,SUMIF($C$3:$C$204,C106,$K$3:$K$204),0)</f>
        <v>0</v>
      </c>
      <c r="M106" s="12">
        <f>VLOOKUP(F106,'IEVADIT HA'!$E$8:$K$210,7,FALSE)</f>
        <v>0</v>
      </c>
      <c r="N106" s="12">
        <f>IF(N((COUNTIF(C$3:C106,C106)=1))=1,SUMIF($C$3:$C$204,C106,$M$3:$M$204),0)</f>
        <v>0</v>
      </c>
    </row>
    <row r="107" spans="1:14" x14ac:dyDescent="0.25">
      <c r="A107" s="1" t="s">
        <v>576</v>
      </c>
      <c r="B107" t="s">
        <v>175</v>
      </c>
      <c r="C107" t="s">
        <v>644</v>
      </c>
      <c r="D107" t="s">
        <v>37</v>
      </c>
      <c r="E107">
        <v>883</v>
      </c>
      <c r="F107" t="s">
        <v>37</v>
      </c>
      <c r="G107" s="12">
        <f>VLOOKUP(F107,'IEVADIT HA'!$E$8:$H$210,4,FALSE)</f>
        <v>0</v>
      </c>
      <c r="H107" s="12">
        <f>IF(N((COUNTIF(C$3:C107,C107)=1))=1,SUMIF($C$3:$C$204,C107,$G$3:$G$204),0)</f>
        <v>0</v>
      </c>
      <c r="I107" s="12">
        <f>VLOOKUP(F107,'IEVADIT HA'!$E$8:$K$210,5,FALSE)</f>
        <v>0</v>
      </c>
      <c r="J107" s="12">
        <f>IF(N((COUNTIF(C$3:C107,C107)=1))=1,SUMIF($C$3:$C$204,C107,$I$3:$I$204),0)</f>
        <v>0</v>
      </c>
      <c r="K107" s="12">
        <f>VLOOKUP(F107,'IEVADIT HA'!$E$8:$K$210,6,FALSE)</f>
        <v>0</v>
      </c>
      <c r="L107" s="12">
        <f>IF(N((COUNTIF(C$3:C107,C107)=1))=1,SUMIF($C$3:$C$204,C107,$K$3:$K$204),0)</f>
        <v>0</v>
      </c>
      <c r="M107" s="12">
        <f>VLOOKUP(F107,'IEVADIT HA'!$E$8:$K$210,7,FALSE)</f>
        <v>0</v>
      </c>
      <c r="N107" s="12">
        <f>IF(N((COUNTIF(C$3:C107,C107)=1))=1,SUMIF($C$3:$C$204,C107,$M$3:$M$204),0)</f>
        <v>0</v>
      </c>
    </row>
    <row r="108" spans="1:14" x14ac:dyDescent="0.25">
      <c r="A108" s="1" t="s">
        <v>576</v>
      </c>
      <c r="B108" t="s">
        <v>175</v>
      </c>
      <c r="C108" t="s">
        <v>645</v>
      </c>
      <c r="D108" t="s">
        <v>227</v>
      </c>
      <c r="E108">
        <v>930</v>
      </c>
      <c r="F108" t="s">
        <v>41</v>
      </c>
      <c r="G108" s="12">
        <f>VLOOKUP(F108,'IEVADIT HA'!$E$8:$H$210,4,FALSE)</f>
        <v>0</v>
      </c>
      <c r="H108" s="12">
        <f>IF(N((COUNTIF(C$3:C108,C108)=1))=1,SUMIF($C$3:$C$204,C108,$G$3:$G$204),0)</f>
        <v>0</v>
      </c>
      <c r="I108" s="12">
        <f>VLOOKUP(F108,'IEVADIT HA'!$E$8:$K$210,5,FALSE)</f>
        <v>0</v>
      </c>
      <c r="J108" s="12">
        <f>IF(N((COUNTIF(C$3:C108,C108)=1))=1,SUMIF($C$3:$C$204,C108,$I$3:$I$204),0)</f>
        <v>0</v>
      </c>
      <c r="K108" s="12">
        <f>VLOOKUP(F108,'IEVADIT HA'!$E$8:$K$210,6,FALSE)</f>
        <v>0</v>
      </c>
      <c r="L108" s="12">
        <f>IF(N((COUNTIF(C$3:C108,C108)=1))=1,SUMIF($C$3:$C$204,C108,$K$3:$K$204),0)</f>
        <v>0</v>
      </c>
      <c r="M108" s="12">
        <f>VLOOKUP(F108,'IEVADIT HA'!$E$8:$K$210,7,FALSE)</f>
        <v>0</v>
      </c>
      <c r="N108" s="12">
        <f>IF(N((COUNTIF(C$3:C108,C108)=1))=1,SUMIF($C$3:$C$204,C108,$M$3:$M$204),0)</f>
        <v>0</v>
      </c>
    </row>
    <row r="109" spans="1:14" x14ac:dyDescent="0.25">
      <c r="A109" s="1" t="s">
        <v>576</v>
      </c>
      <c r="B109" t="s">
        <v>175</v>
      </c>
      <c r="C109" t="s">
        <v>645</v>
      </c>
      <c r="D109" t="s">
        <v>227</v>
      </c>
      <c r="E109">
        <v>930</v>
      </c>
      <c r="F109" t="s">
        <v>187</v>
      </c>
      <c r="G109" s="12">
        <f>VLOOKUP(F109,'IEVADIT HA'!$E$8:$H$210,4,FALSE)</f>
        <v>0</v>
      </c>
      <c r="H109" s="12">
        <f>IF(N((COUNTIF(C$3:C109,C109)=1))=1,SUMIF($C$3:$C$204,C109,$G$3:$G$204),0)</f>
        <v>0</v>
      </c>
      <c r="I109" s="12">
        <f>VLOOKUP(F109,'IEVADIT HA'!$E$8:$K$210,5,FALSE)</f>
        <v>0</v>
      </c>
      <c r="J109" s="12">
        <f>IF(N((COUNTIF(C$3:C109,C109)=1))=1,SUMIF($C$3:$C$204,C109,$I$3:$I$204),0)</f>
        <v>0</v>
      </c>
      <c r="K109" s="12">
        <f>VLOOKUP(F109,'IEVADIT HA'!$E$8:$K$210,6,FALSE)</f>
        <v>0</v>
      </c>
      <c r="L109" s="12">
        <f>IF(N((COUNTIF(C$3:C109,C109)=1))=1,SUMIF($C$3:$C$204,C109,$K$3:$K$204),0)</f>
        <v>0</v>
      </c>
      <c r="M109" s="12">
        <f>VLOOKUP(F109,'IEVADIT HA'!$E$8:$K$210,7,FALSE)</f>
        <v>0</v>
      </c>
      <c r="N109" s="12">
        <f>IF(N((COUNTIF(C$3:C109,C109)=1))=1,SUMIF($C$3:$C$204,C109,$M$3:$M$204),0)</f>
        <v>0</v>
      </c>
    </row>
    <row r="110" spans="1:14" x14ac:dyDescent="0.25">
      <c r="A110" s="1" t="s">
        <v>576</v>
      </c>
      <c r="B110" t="s">
        <v>175</v>
      </c>
      <c r="C110" t="s">
        <v>645</v>
      </c>
      <c r="D110" t="s">
        <v>227</v>
      </c>
      <c r="E110">
        <v>930</v>
      </c>
      <c r="F110" t="s">
        <v>188</v>
      </c>
      <c r="G110" s="12">
        <f>VLOOKUP(F110,'IEVADIT HA'!$E$8:$H$210,4,FALSE)</f>
        <v>0</v>
      </c>
      <c r="H110" s="12">
        <f>IF(N((COUNTIF(C$3:C110,C110)=1))=1,SUMIF($C$3:$C$204,C110,$G$3:$G$204),0)</f>
        <v>0</v>
      </c>
      <c r="I110" s="12">
        <f>VLOOKUP(F110,'IEVADIT HA'!$E$8:$K$210,5,FALSE)</f>
        <v>0</v>
      </c>
      <c r="J110" s="12">
        <f>IF(N((COUNTIF(C$3:C110,C110)=1))=1,SUMIF($C$3:$C$204,C110,$I$3:$I$204),0)</f>
        <v>0</v>
      </c>
      <c r="K110" s="12">
        <f>VLOOKUP(F110,'IEVADIT HA'!$E$8:$K$210,6,FALSE)</f>
        <v>0</v>
      </c>
      <c r="L110" s="12">
        <f>IF(N((COUNTIF(C$3:C110,C110)=1))=1,SUMIF($C$3:$C$204,C110,$K$3:$K$204),0)</f>
        <v>0</v>
      </c>
      <c r="M110" s="12">
        <f>VLOOKUP(F110,'IEVADIT HA'!$E$8:$K$210,7,FALSE)</f>
        <v>0</v>
      </c>
      <c r="N110" s="12">
        <f>IF(N((COUNTIF(C$3:C110,C110)=1))=1,SUMIF($C$3:$C$204,C110,$M$3:$M$204),0)</f>
        <v>0</v>
      </c>
    </row>
    <row r="111" spans="1:14" x14ac:dyDescent="0.25">
      <c r="A111" s="1" t="s">
        <v>576</v>
      </c>
      <c r="B111" t="s">
        <v>175</v>
      </c>
      <c r="C111" t="s">
        <v>645</v>
      </c>
      <c r="D111" t="s">
        <v>227</v>
      </c>
      <c r="E111">
        <v>930</v>
      </c>
      <c r="F111" t="s">
        <v>40</v>
      </c>
      <c r="G111" s="12">
        <f>VLOOKUP(F111,'IEVADIT HA'!$E$8:$H$210,4,FALSE)</f>
        <v>0</v>
      </c>
      <c r="H111" s="12">
        <f>IF(N((COUNTIF(C$3:C111,C111)=1))=1,SUMIF($C$3:$C$204,C111,$G$3:$G$204),0)</f>
        <v>0</v>
      </c>
      <c r="I111" s="12">
        <f>VLOOKUP(F111,'IEVADIT HA'!$E$8:$K$210,5,FALSE)</f>
        <v>0</v>
      </c>
      <c r="J111" s="12">
        <f>IF(N((COUNTIF(C$3:C111,C111)=1))=1,SUMIF($C$3:$C$204,C111,$I$3:$I$204),0)</f>
        <v>0</v>
      </c>
      <c r="K111" s="12">
        <f>VLOOKUP(F111,'IEVADIT HA'!$E$8:$K$210,6,FALSE)</f>
        <v>0</v>
      </c>
      <c r="L111" s="12">
        <f>IF(N((COUNTIF(C$3:C111,C111)=1))=1,SUMIF($C$3:$C$204,C111,$K$3:$K$204),0)</f>
        <v>0</v>
      </c>
      <c r="M111" s="12">
        <f>VLOOKUP(F111,'IEVADIT HA'!$E$8:$K$210,7,FALSE)</f>
        <v>0</v>
      </c>
      <c r="N111" s="12">
        <f>IF(N((COUNTIF(C$3:C111,C111)=1))=1,SUMIF($C$3:$C$204,C111,$M$3:$M$204),0)</f>
        <v>0</v>
      </c>
    </row>
    <row r="112" spans="1:14" x14ac:dyDescent="0.25">
      <c r="A112" s="1" t="s">
        <v>576</v>
      </c>
      <c r="B112" t="s">
        <v>175</v>
      </c>
      <c r="C112" t="s">
        <v>645</v>
      </c>
      <c r="D112" t="s">
        <v>227</v>
      </c>
      <c r="E112">
        <v>930</v>
      </c>
      <c r="F112" t="s">
        <v>45</v>
      </c>
      <c r="G112" s="12">
        <f>VLOOKUP(F112,'IEVADIT HA'!$E$8:$H$210,4,FALSE)</f>
        <v>0</v>
      </c>
      <c r="H112" s="12">
        <f>IF(N((COUNTIF(C$3:C112,C112)=1))=1,SUMIF($C$3:$C$204,C112,$G$3:$G$204),0)</f>
        <v>0</v>
      </c>
      <c r="I112" s="12">
        <f>VLOOKUP(F112,'IEVADIT HA'!$E$8:$K$210,5,FALSE)</f>
        <v>0</v>
      </c>
      <c r="J112" s="12">
        <f>IF(N((COUNTIF(C$3:C112,C112)=1))=1,SUMIF($C$3:$C$204,C112,$I$3:$I$204),0)</f>
        <v>0</v>
      </c>
      <c r="K112" s="12">
        <f>VLOOKUP(F112,'IEVADIT HA'!$E$8:$K$210,6,FALSE)</f>
        <v>0</v>
      </c>
      <c r="L112" s="12">
        <f>IF(N((COUNTIF(C$3:C112,C112)=1))=1,SUMIF($C$3:$C$204,C112,$K$3:$K$204),0)</f>
        <v>0</v>
      </c>
      <c r="M112" s="12">
        <f>VLOOKUP(F112,'IEVADIT HA'!$E$8:$K$210,7,FALSE)</f>
        <v>0</v>
      </c>
      <c r="N112" s="12">
        <f>IF(N((COUNTIF(C$3:C112,C112)=1))=1,SUMIF($C$3:$C$204,C112,$M$3:$M$204),0)</f>
        <v>0</v>
      </c>
    </row>
    <row r="113" spans="1:14" x14ac:dyDescent="0.25">
      <c r="A113" s="1" t="s">
        <v>576</v>
      </c>
      <c r="B113" t="s">
        <v>175</v>
      </c>
      <c r="C113" t="s">
        <v>645</v>
      </c>
      <c r="D113" t="s">
        <v>227</v>
      </c>
      <c r="E113">
        <v>930</v>
      </c>
      <c r="F113" t="s">
        <v>186</v>
      </c>
      <c r="G113" s="12">
        <f>VLOOKUP(F113,'IEVADIT HA'!$E$8:$H$210,4,FALSE)</f>
        <v>0</v>
      </c>
      <c r="H113" s="12">
        <f>IF(N((COUNTIF(C$3:C113,C113)=1))=1,SUMIF($C$3:$C$204,C113,$G$3:$G$204),0)</f>
        <v>0</v>
      </c>
      <c r="I113" s="12">
        <f>VLOOKUP(F113,'IEVADIT HA'!$E$8:$K$210,5,FALSE)</f>
        <v>0</v>
      </c>
      <c r="J113" s="12">
        <f>IF(N((COUNTIF(C$3:C113,C113)=1))=1,SUMIF($C$3:$C$204,C113,$I$3:$I$204),0)</f>
        <v>0</v>
      </c>
      <c r="K113" s="12">
        <f>VLOOKUP(F113,'IEVADIT HA'!$E$8:$K$210,6,FALSE)</f>
        <v>0</v>
      </c>
      <c r="L113" s="12">
        <f>IF(N((COUNTIF(C$3:C113,C113)=1))=1,SUMIF($C$3:$C$204,C113,$K$3:$K$204),0)</f>
        <v>0</v>
      </c>
      <c r="M113" s="12">
        <f>VLOOKUP(F113,'IEVADIT HA'!$E$8:$K$210,7,FALSE)</f>
        <v>0</v>
      </c>
      <c r="N113" s="12">
        <f>IF(N((COUNTIF(C$3:C113,C113)=1))=1,SUMIF($C$3:$C$204,C113,$M$3:$M$204),0)</f>
        <v>0</v>
      </c>
    </row>
    <row r="114" spans="1:14" x14ac:dyDescent="0.25">
      <c r="A114" s="1" t="s">
        <v>576</v>
      </c>
      <c r="B114" t="s">
        <v>175</v>
      </c>
      <c r="C114" t="s">
        <v>645</v>
      </c>
      <c r="D114" t="s">
        <v>227</v>
      </c>
      <c r="E114">
        <v>930</v>
      </c>
      <c r="F114" t="s">
        <v>185</v>
      </c>
      <c r="G114" s="12">
        <f>VLOOKUP(F114,'IEVADIT HA'!$E$8:$H$210,4,FALSE)</f>
        <v>0</v>
      </c>
      <c r="H114" s="12">
        <f>IF(N((COUNTIF(C$3:C114,C114)=1))=1,SUMIF($C$3:$C$204,C114,$G$3:$G$204),0)</f>
        <v>0</v>
      </c>
      <c r="I114" s="12">
        <f>VLOOKUP(F114,'IEVADIT HA'!$E$8:$K$210,5,FALSE)</f>
        <v>0</v>
      </c>
      <c r="J114" s="12">
        <f>IF(N((COUNTIF(C$3:C114,C114)=1))=1,SUMIF($C$3:$C$204,C114,$I$3:$I$204),0)</f>
        <v>0</v>
      </c>
      <c r="K114" s="12">
        <f>VLOOKUP(F114,'IEVADIT HA'!$E$8:$K$210,6,FALSE)</f>
        <v>0</v>
      </c>
      <c r="L114" s="12">
        <f>IF(N((COUNTIF(C$3:C114,C114)=1))=1,SUMIF($C$3:$C$204,C114,$K$3:$K$204),0)</f>
        <v>0</v>
      </c>
      <c r="M114" s="12">
        <f>VLOOKUP(F114,'IEVADIT HA'!$E$8:$K$210,7,FALSE)</f>
        <v>0</v>
      </c>
      <c r="N114" s="12">
        <f>IF(N((COUNTIF(C$3:C114,C114)=1))=1,SUMIF($C$3:$C$204,C114,$M$3:$M$204),0)</f>
        <v>0</v>
      </c>
    </row>
    <row r="115" spans="1:14" x14ac:dyDescent="0.25">
      <c r="A115" s="1" t="s">
        <v>576</v>
      </c>
      <c r="B115" t="s">
        <v>175</v>
      </c>
      <c r="C115" t="s">
        <v>645</v>
      </c>
      <c r="D115" t="s">
        <v>227</v>
      </c>
      <c r="E115">
        <v>930</v>
      </c>
      <c r="F115" t="s">
        <v>189</v>
      </c>
      <c r="G115" s="12">
        <f>VLOOKUP(F115,'IEVADIT HA'!$E$8:$H$210,4,FALSE)</f>
        <v>0</v>
      </c>
      <c r="H115" s="12">
        <f>IF(N((COUNTIF(C$3:C115,C115)=1))=1,SUMIF($C$3:$C$204,C115,$G$3:$G$204),0)</f>
        <v>0</v>
      </c>
      <c r="I115" s="12">
        <f>VLOOKUP(F115,'IEVADIT HA'!$E$8:$K$210,5,FALSE)</f>
        <v>0</v>
      </c>
      <c r="J115" s="12">
        <f>IF(N((COUNTIF(C$3:C115,C115)=1))=1,SUMIF($C$3:$C$204,C115,$I$3:$I$204),0)</f>
        <v>0</v>
      </c>
      <c r="K115" s="12">
        <f>VLOOKUP(F115,'IEVADIT HA'!$E$8:$K$210,6,FALSE)</f>
        <v>0</v>
      </c>
      <c r="L115" s="12">
        <f>IF(N((COUNTIF(C$3:C115,C115)=1))=1,SUMIF($C$3:$C$204,C115,$K$3:$K$204),0)</f>
        <v>0</v>
      </c>
      <c r="M115" s="12">
        <f>VLOOKUP(F115,'IEVADIT HA'!$E$8:$K$210,7,FALSE)</f>
        <v>0</v>
      </c>
      <c r="N115" s="12">
        <f>IF(N((COUNTIF(C$3:C115,C115)=1))=1,SUMIF($C$3:$C$204,C115,$M$3:$M$204),0)</f>
        <v>0</v>
      </c>
    </row>
    <row r="116" spans="1:14" x14ac:dyDescent="0.25">
      <c r="A116" s="1" t="s">
        <v>576</v>
      </c>
      <c r="B116" t="s">
        <v>175</v>
      </c>
      <c r="C116" t="s">
        <v>646</v>
      </c>
      <c r="D116" t="s">
        <v>226</v>
      </c>
      <c r="E116">
        <v>848</v>
      </c>
      <c r="F116" t="s">
        <v>199</v>
      </c>
      <c r="G116" s="12">
        <f>VLOOKUP(F116,'IEVADIT HA'!$E$8:$H$210,4,FALSE)</f>
        <v>0</v>
      </c>
      <c r="H116" s="12">
        <f>IF(N((COUNTIF(C$3:C116,C116)=1))=1,SUMIF($C$3:$C$204,C116,$G$3:$G$204),0)</f>
        <v>0</v>
      </c>
      <c r="I116" s="12">
        <f>VLOOKUP(F116,'IEVADIT HA'!$E$8:$K$210,5,FALSE)</f>
        <v>0</v>
      </c>
      <c r="J116" s="12">
        <f>IF(N((COUNTIF(C$3:C116,C116)=1))=1,SUMIF($C$3:$C$204,C116,$I$3:$I$204),0)</f>
        <v>0</v>
      </c>
      <c r="K116" s="12">
        <f>VLOOKUP(F116,'IEVADIT HA'!$E$8:$K$210,6,FALSE)</f>
        <v>0</v>
      </c>
      <c r="L116" s="12">
        <f>IF(N((COUNTIF(C$3:C116,C116)=1))=1,SUMIF($C$3:$C$204,C116,$K$3:$K$204),0)</f>
        <v>0</v>
      </c>
      <c r="M116" s="12">
        <f>VLOOKUP(F116,'IEVADIT HA'!$E$8:$K$210,7,FALSE)</f>
        <v>0</v>
      </c>
      <c r="N116" s="12">
        <f>IF(N((COUNTIF(C$3:C116,C116)=1))=1,SUMIF($C$3:$C$204,C116,$M$3:$M$204),0)</f>
        <v>0</v>
      </c>
    </row>
    <row r="117" spans="1:14" x14ac:dyDescent="0.25">
      <c r="A117" s="1" t="s">
        <v>576</v>
      </c>
      <c r="B117" t="s">
        <v>175</v>
      </c>
      <c r="C117" t="s">
        <v>646</v>
      </c>
      <c r="D117" t="s">
        <v>226</v>
      </c>
      <c r="E117">
        <v>848</v>
      </c>
      <c r="F117" t="s">
        <v>203</v>
      </c>
      <c r="G117" s="12">
        <f>VLOOKUP(F117,'IEVADIT HA'!$E$8:$H$210,4,FALSE)</f>
        <v>0</v>
      </c>
      <c r="H117" s="12">
        <f>IF(N((COUNTIF(C$3:C117,C117)=1))=1,SUMIF($C$3:$C$204,C117,$G$3:$G$204),0)</f>
        <v>0</v>
      </c>
      <c r="I117" s="12">
        <f>VLOOKUP(F117,'IEVADIT HA'!$E$8:$K$210,5,FALSE)</f>
        <v>0</v>
      </c>
      <c r="J117" s="12">
        <f>IF(N((COUNTIF(C$3:C117,C117)=1))=1,SUMIF($C$3:$C$204,C117,$I$3:$I$204),0)</f>
        <v>0</v>
      </c>
      <c r="K117" s="12">
        <f>VLOOKUP(F117,'IEVADIT HA'!$E$8:$K$210,6,FALSE)</f>
        <v>0</v>
      </c>
      <c r="L117" s="12">
        <f>IF(N((COUNTIF(C$3:C117,C117)=1))=1,SUMIF($C$3:$C$204,C117,$K$3:$K$204),0)</f>
        <v>0</v>
      </c>
      <c r="M117" s="12">
        <f>VLOOKUP(F117,'IEVADIT HA'!$E$8:$K$210,7,FALSE)</f>
        <v>0</v>
      </c>
      <c r="N117" s="12">
        <f>IF(N((COUNTIF(C$3:C117,C117)=1))=1,SUMIF($C$3:$C$204,C117,$M$3:$M$204),0)</f>
        <v>0</v>
      </c>
    </row>
    <row r="118" spans="1:14" x14ac:dyDescent="0.25">
      <c r="A118" s="1" t="s">
        <v>576</v>
      </c>
      <c r="B118" t="s">
        <v>175</v>
      </c>
      <c r="C118" t="s">
        <v>646</v>
      </c>
      <c r="D118" t="s">
        <v>226</v>
      </c>
      <c r="E118">
        <v>848</v>
      </c>
      <c r="F118" t="s">
        <v>200</v>
      </c>
      <c r="G118" s="12">
        <f>VLOOKUP(F118,'IEVADIT HA'!$E$8:$H$210,4,FALSE)</f>
        <v>0</v>
      </c>
      <c r="H118" s="12">
        <f>IF(N((COUNTIF(C$3:C118,C118)=1))=1,SUMIF($C$3:$C$204,C118,$G$3:$G$204),0)</f>
        <v>0</v>
      </c>
      <c r="I118" s="12">
        <f>VLOOKUP(F118,'IEVADIT HA'!$E$8:$K$210,5,FALSE)</f>
        <v>0</v>
      </c>
      <c r="J118" s="12">
        <f>IF(N((COUNTIF(C$3:C118,C118)=1))=1,SUMIF($C$3:$C$204,C118,$I$3:$I$204),0)</f>
        <v>0</v>
      </c>
      <c r="K118" s="12">
        <f>VLOOKUP(F118,'IEVADIT HA'!$E$8:$K$210,6,FALSE)</f>
        <v>0</v>
      </c>
      <c r="L118" s="12">
        <f>IF(N((COUNTIF(C$3:C118,C118)=1))=1,SUMIF($C$3:$C$204,C118,$K$3:$K$204),0)</f>
        <v>0</v>
      </c>
      <c r="M118" s="12">
        <f>VLOOKUP(F118,'IEVADIT HA'!$E$8:$K$210,7,FALSE)</f>
        <v>0</v>
      </c>
      <c r="N118" s="12">
        <f>IF(N((COUNTIF(C$3:C118,C118)=1))=1,SUMIF($C$3:$C$204,C118,$M$3:$M$204),0)</f>
        <v>0</v>
      </c>
    </row>
    <row r="119" spans="1:14" x14ac:dyDescent="0.25">
      <c r="A119" s="1" t="s">
        <v>576</v>
      </c>
      <c r="B119" t="s">
        <v>175</v>
      </c>
      <c r="C119" t="s">
        <v>646</v>
      </c>
      <c r="D119" t="s">
        <v>226</v>
      </c>
      <c r="E119">
        <v>848</v>
      </c>
      <c r="F119" t="s">
        <v>198</v>
      </c>
      <c r="G119" s="12">
        <f>VLOOKUP(F119,'IEVADIT HA'!$E$8:$H$210,4,FALSE)</f>
        <v>0</v>
      </c>
      <c r="H119" s="12">
        <f>IF(N((COUNTIF(C$3:C119,C119)=1))=1,SUMIF($C$3:$C$204,C119,$G$3:$G$204),0)</f>
        <v>0</v>
      </c>
      <c r="I119" s="12">
        <f>VLOOKUP(F119,'IEVADIT HA'!$E$8:$K$210,5,FALSE)</f>
        <v>0</v>
      </c>
      <c r="J119" s="12">
        <f>IF(N((COUNTIF(C$3:C119,C119)=1))=1,SUMIF($C$3:$C$204,C119,$I$3:$I$204),0)</f>
        <v>0</v>
      </c>
      <c r="K119" s="12">
        <f>VLOOKUP(F119,'IEVADIT HA'!$E$8:$K$210,6,FALSE)</f>
        <v>0</v>
      </c>
      <c r="L119" s="12">
        <f>IF(N((COUNTIF(C$3:C119,C119)=1))=1,SUMIF($C$3:$C$204,C119,$K$3:$K$204),0)</f>
        <v>0</v>
      </c>
      <c r="M119" s="12">
        <f>VLOOKUP(F119,'IEVADIT HA'!$E$8:$K$210,7,FALSE)</f>
        <v>0</v>
      </c>
      <c r="N119" s="12">
        <f>IF(N((COUNTIF(C$3:C119,C119)=1))=1,SUMIF($C$3:$C$204,C119,$M$3:$M$204),0)</f>
        <v>0</v>
      </c>
    </row>
    <row r="120" spans="1:14" x14ac:dyDescent="0.25">
      <c r="A120" s="1" t="s">
        <v>576</v>
      </c>
      <c r="B120" t="s">
        <v>175</v>
      </c>
      <c r="C120" t="s">
        <v>646</v>
      </c>
      <c r="D120" t="s">
        <v>226</v>
      </c>
      <c r="E120">
        <v>848</v>
      </c>
      <c r="F120" t="s">
        <v>204</v>
      </c>
      <c r="G120" s="12">
        <f>VLOOKUP(F120,'IEVADIT HA'!$E$8:$H$210,4,FALSE)</f>
        <v>0</v>
      </c>
      <c r="H120" s="12">
        <f>IF(N((COUNTIF(C$3:C120,C120)=1))=1,SUMIF($C$3:$C$204,C120,$G$3:$G$204),0)</f>
        <v>0</v>
      </c>
      <c r="I120" s="12">
        <f>VLOOKUP(F120,'IEVADIT HA'!$E$8:$K$210,5,FALSE)</f>
        <v>0</v>
      </c>
      <c r="J120" s="12">
        <f>IF(N((COUNTIF(C$3:C120,C120)=1))=1,SUMIF($C$3:$C$204,C120,$I$3:$I$204),0)</f>
        <v>0</v>
      </c>
      <c r="K120" s="12">
        <f>VLOOKUP(F120,'IEVADIT HA'!$E$8:$K$210,6,FALSE)</f>
        <v>0</v>
      </c>
      <c r="L120" s="12">
        <f>IF(N((COUNTIF(C$3:C120,C120)=1))=1,SUMIF($C$3:$C$204,C120,$K$3:$K$204),0)</f>
        <v>0</v>
      </c>
      <c r="M120" s="12">
        <f>VLOOKUP(F120,'IEVADIT HA'!$E$8:$K$210,7,FALSE)</f>
        <v>0</v>
      </c>
      <c r="N120" s="12">
        <f>IF(N((COUNTIF(C$3:C120,C120)=1))=1,SUMIF($C$3:$C$204,C120,$M$3:$M$204),0)</f>
        <v>0</v>
      </c>
    </row>
    <row r="121" spans="1:14" x14ac:dyDescent="0.25">
      <c r="A121" s="1" t="s">
        <v>576</v>
      </c>
      <c r="B121" t="s">
        <v>175</v>
      </c>
      <c r="C121" t="s">
        <v>646</v>
      </c>
      <c r="D121" t="s">
        <v>226</v>
      </c>
      <c r="E121">
        <v>848</v>
      </c>
      <c r="F121" t="s">
        <v>202</v>
      </c>
      <c r="G121" s="12">
        <f>VLOOKUP(F121,'IEVADIT HA'!$E$8:$H$210,4,FALSE)</f>
        <v>0</v>
      </c>
      <c r="H121" s="12">
        <f>IF(N((COUNTIF(C$3:C121,C121)=1))=1,SUMIF($C$3:$C$204,C121,$G$3:$G$204),0)</f>
        <v>0</v>
      </c>
      <c r="I121" s="12">
        <f>VLOOKUP(F121,'IEVADIT HA'!$E$8:$K$210,5,FALSE)</f>
        <v>0</v>
      </c>
      <c r="J121" s="12">
        <f>IF(N((COUNTIF(C$3:C121,C121)=1))=1,SUMIF($C$3:$C$204,C121,$I$3:$I$204),0)</f>
        <v>0</v>
      </c>
      <c r="K121" s="12">
        <f>VLOOKUP(F121,'IEVADIT HA'!$E$8:$K$210,6,FALSE)</f>
        <v>0</v>
      </c>
      <c r="L121" s="12">
        <f>IF(N((COUNTIF(C$3:C121,C121)=1))=1,SUMIF($C$3:$C$204,C121,$K$3:$K$204),0)</f>
        <v>0</v>
      </c>
      <c r="M121" s="12">
        <f>VLOOKUP(F121,'IEVADIT HA'!$E$8:$K$210,7,FALSE)</f>
        <v>0</v>
      </c>
      <c r="N121" s="12">
        <f>IF(N((COUNTIF(C$3:C121,C121)=1))=1,SUMIF($C$3:$C$204,C121,$M$3:$M$204),0)</f>
        <v>0</v>
      </c>
    </row>
    <row r="122" spans="1:14" x14ac:dyDescent="0.25">
      <c r="A122" s="1" t="s">
        <v>576</v>
      </c>
      <c r="B122" t="s">
        <v>175</v>
      </c>
      <c r="C122" t="s">
        <v>646</v>
      </c>
      <c r="D122" t="s">
        <v>226</v>
      </c>
      <c r="E122">
        <v>848</v>
      </c>
      <c r="F122" t="s">
        <v>196</v>
      </c>
      <c r="G122" s="12">
        <f>VLOOKUP(F122,'IEVADIT HA'!$E$8:$H$210,4,FALSE)</f>
        <v>0</v>
      </c>
      <c r="H122" s="12">
        <f>IF(N((COUNTIF(C$3:C122,C122)=1))=1,SUMIF($C$3:$C$204,C122,$G$3:$G$204),0)</f>
        <v>0</v>
      </c>
      <c r="I122" s="12">
        <f>VLOOKUP(F122,'IEVADIT HA'!$E$8:$K$210,5,FALSE)</f>
        <v>0</v>
      </c>
      <c r="J122" s="12">
        <f>IF(N((COUNTIF(C$3:C122,C122)=1))=1,SUMIF($C$3:$C$204,C122,$I$3:$I$204),0)</f>
        <v>0</v>
      </c>
      <c r="K122" s="12">
        <f>VLOOKUP(F122,'IEVADIT HA'!$E$8:$K$210,6,FALSE)</f>
        <v>0</v>
      </c>
      <c r="L122" s="12">
        <f>IF(N((COUNTIF(C$3:C122,C122)=1))=1,SUMIF($C$3:$C$204,C122,$K$3:$K$204),0)</f>
        <v>0</v>
      </c>
      <c r="M122" s="12">
        <f>VLOOKUP(F122,'IEVADIT HA'!$E$8:$K$210,7,FALSE)</f>
        <v>0</v>
      </c>
      <c r="N122" s="12">
        <f>IF(N((COUNTIF(C$3:C122,C122)=1))=1,SUMIF($C$3:$C$204,C122,$M$3:$M$204),0)</f>
        <v>0</v>
      </c>
    </row>
    <row r="123" spans="1:14" x14ac:dyDescent="0.25">
      <c r="A123" s="1" t="s">
        <v>576</v>
      </c>
      <c r="B123" t="s">
        <v>175</v>
      </c>
      <c r="C123" t="s">
        <v>646</v>
      </c>
      <c r="D123" t="s">
        <v>226</v>
      </c>
      <c r="E123">
        <v>848</v>
      </c>
      <c r="F123" t="s">
        <v>197</v>
      </c>
      <c r="G123" s="12">
        <f>VLOOKUP(F123,'IEVADIT HA'!$E$8:$H$210,4,FALSE)</f>
        <v>0</v>
      </c>
      <c r="H123" s="12">
        <f>IF(N((COUNTIF(C$3:C123,C123)=1))=1,SUMIF($C$3:$C$204,C123,$G$3:$G$204),0)</f>
        <v>0</v>
      </c>
      <c r="I123" s="12">
        <f>VLOOKUP(F123,'IEVADIT HA'!$E$8:$K$210,5,FALSE)</f>
        <v>0</v>
      </c>
      <c r="J123" s="12">
        <f>IF(N((COUNTIF(C$3:C123,C123)=1))=1,SUMIF($C$3:$C$204,C123,$I$3:$I$204),0)</f>
        <v>0</v>
      </c>
      <c r="K123" s="12">
        <f>VLOOKUP(F123,'IEVADIT HA'!$E$8:$K$210,6,FALSE)</f>
        <v>0</v>
      </c>
      <c r="L123" s="12">
        <f>IF(N((COUNTIF(C$3:C123,C123)=1))=1,SUMIF($C$3:$C$204,C123,$K$3:$K$204),0)</f>
        <v>0</v>
      </c>
      <c r="M123" s="12">
        <f>VLOOKUP(F123,'IEVADIT HA'!$E$8:$K$210,7,FALSE)</f>
        <v>0</v>
      </c>
      <c r="N123" s="12">
        <f>IF(N((COUNTIF(C$3:C123,C123)=1))=1,SUMIF($C$3:$C$204,C123,$M$3:$M$204),0)</f>
        <v>0</v>
      </c>
    </row>
    <row r="124" spans="1:14" x14ac:dyDescent="0.25">
      <c r="A124" s="1" t="s">
        <v>576</v>
      </c>
      <c r="B124" t="s">
        <v>175</v>
      </c>
      <c r="C124" t="s">
        <v>646</v>
      </c>
      <c r="D124" t="s">
        <v>226</v>
      </c>
      <c r="E124">
        <v>848</v>
      </c>
      <c r="F124" t="s">
        <v>205</v>
      </c>
      <c r="G124" s="12">
        <f>VLOOKUP(F124,'IEVADIT HA'!$E$8:$H$210,4,FALSE)</f>
        <v>0</v>
      </c>
      <c r="H124" s="12">
        <f>IF(N((COUNTIF(C$3:C124,C124)=1))=1,SUMIF($C$3:$C$204,C124,$G$3:$G$204),0)</f>
        <v>0</v>
      </c>
      <c r="I124" s="12">
        <f>VLOOKUP(F124,'IEVADIT HA'!$E$8:$K$210,5,FALSE)</f>
        <v>0</v>
      </c>
      <c r="J124" s="12">
        <f>IF(N((COUNTIF(C$3:C124,C124)=1))=1,SUMIF($C$3:$C$204,C124,$I$3:$I$204),0)</f>
        <v>0</v>
      </c>
      <c r="K124" s="12">
        <f>VLOOKUP(F124,'IEVADIT HA'!$E$8:$K$210,6,FALSE)</f>
        <v>0</v>
      </c>
      <c r="L124" s="12">
        <f>IF(N((COUNTIF(C$3:C124,C124)=1))=1,SUMIF($C$3:$C$204,C124,$K$3:$K$204),0)</f>
        <v>0</v>
      </c>
      <c r="M124" s="12">
        <f>VLOOKUP(F124,'IEVADIT HA'!$E$8:$K$210,7,FALSE)</f>
        <v>0</v>
      </c>
      <c r="N124" s="12">
        <f>IF(N((COUNTIF(C$3:C124,C124)=1))=1,SUMIF($C$3:$C$204,C124,$M$3:$M$204),0)</f>
        <v>0</v>
      </c>
    </row>
    <row r="125" spans="1:14" x14ac:dyDescent="0.25">
      <c r="A125" s="1" t="s">
        <v>576</v>
      </c>
      <c r="B125" t="s">
        <v>175</v>
      </c>
      <c r="C125" t="s">
        <v>646</v>
      </c>
      <c r="D125" t="s">
        <v>226</v>
      </c>
      <c r="E125">
        <v>848</v>
      </c>
      <c r="F125" t="s">
        <v>206</v>
      </c>
      <c r="G125" s="12">
        <f>VLOOKUP(F125,'IEVADIT HA'!$E$8:$H$210,4,FALSE)</f>
        <v>0</v>
      </c>
      <c r="H125" s="12">
        <f>IF(N((COUNTIF(C$3:C125,C125)=1))=1,SUMIF($C$3:$C$204,C125,$G$3:$G$204),0)</f>
        <v>0</v>
      </c>
      <c r="I125" s="12">
        <f>VLOOKUP(F125,'IEVADIT HA'!$E$8:$K$210,5,FALSE)</f>
        <v>0</v>
      </c>
      <c r="J125" s="12">
        <f>IF(N((COUNTIF(C$3:C125,C125)=1))=1,SUMIF($C$3:$C$204,C125,$I$3:$I$204),0)</f>
        <v>0</v>
      </c>
      <c r="K125" s="12">
        <f>VLOOKUP(F125,'IEVADIT HA'!$E$8:$K$210,6,FALSE)</f>
        <v>0</v>
      </c>
      <c r="L125" s="12">
        <f>IF(N((COUNTIF(C$3:C125,C125)=1))=1,SUMIF($C$3:$C$204,C125,$K$3:$K$204),0)</f>
        <v>0</v>
      </c>
      <c r="M125" s="12">
        <f>VLOOKUP(F125,'IEVADIT HA'!$E$8:$K$210,7,FALSE)</f>
        <v>0</v>
      </c>
      <c r="N125" s="12">
        <f>IF(N((COUNTIF(C$3:C125,C125)=1))=1,SUMIF($C$3:$C$204,C125,$M$3:$M$204),0)</f>
        <v>0</v>
      </c>
    </row>
    <row r="126" spans="1:14" x14ac:dyDescent="0.25">
      <c r="A126" s="1" t="s">
        <v>576</v>
      </c>
      <c r="B126" t="s">
        <v>175</v>
      </c>
      <c r="C126" t="s">
        <v>646</v>
      </c>
      <c r="D126" t="s">
        <v>226</v>
      </c>
      <c r="E126">
        <v>848</v>
      </c>
      <c r="F126" t="s">
        <v>201</v>
      </c>
      <c r="G126" s="12">
        <f>VLOOKUP(F126,'IEVADIT HA'!$E$8:$H$210,4,FALSE)</f>
        <v>0</v>
      </c>
      <c r="H126" s="12">
        <f>IF(N((COUNTIF(C$3:C126,C126)=1))=1,SUMIF($C$3:$C$204,C126,$G$3:$G$204),0)</f>
        <v>0</v>
      </c>
      <c r="I126" s="12">
        <f>VLOOKUP(F126,'IEVADIT HA'!$E$8:$K$210,5,FALSE)</f>
        <v>0</v>
      </c>
      <c r="J126" s="12">
        <f>IF(N((COUNTIF(C$3:C126,C126)=1))=1,SUMIF($C$3:$C$204,C126,$I$3:$I$204),0)</f>
        <v>0</v>
      </c>
      <c r="K126" s="12">
        <f>VLOOKUP(F126,'IEVADIT HA'!$E$8:$K$210,6,FALSE)</f>
        <v>0</v>
      </c>
      <c r="L126" s="12">
        <f>IF(N((COUNTIF(C$3:C126,C126)=1))=1,SUMIF($C$3:$C$204,C126,$K$3:$K$204),0)</f>
        <v>0</v>
      </c>
      <c r="M126" s="12">
        <f>VLOOKUP(F126,'IEVADIT HA'!$E$8:$K$210,7,FALSE)</f>
        <v>0</v>
      </c>
      <c r="N126" s="12">
        <f>IF(N((COUNTIF(C$3:C126,C126)=1))=1,SUMIF($C$3:$C$204,C126,$M$3:$M$204),0)</f>
        <v>0</v>
      </c>
    </row>
    <row r="127" spans="1:14" x14ac:dyDescent="0.25">
      <c r="A127" s="1" t="s">
        <v>576</v>
      </c>
      <c r="B127" t="s">
        <v>175</v>
      </c>
      <c r="C127" t="s">
        <v>646</v>
      </c>
      <c r="D127" t="s">
        <v>226</v>
      </c>
      <c r="E127">
        <v>848</v>
      </c>
      <c r="F127" t="s">
        <v>191</v>
      </c>
      <c r="G127" s="12">
        <f>VLOOKUP(F127,'IEVADIT HA'!$E$8:$H$210,4,FALSE)</f>
        <v>0</v>
      </c>
      <c r="H127" s="12">
        <f>IF(N((COUNTIF(C$3:C127,C127)=1))=1,SUMIF($C$3:$C$204,C127,$G$3:$G$204),0)</f>
        <v>0</v>
      </c>
      <c r="I127" s="12">
        <f>VLOOKUP(F127,'IEVADIT HA'!$E$8:$K$210,5,FALSE)</f>
        <v>0</v>
      </c>
      <c r="J127" s="12">
        <f>IF(N((COUNTIF(C$3:C127,C127)=1))=1,SUMIF($C$3:$C$204,C127,$I$3:$I$204),0)</f>
        <v>0</v>
      </c>
      <c r="K127" s="12">
        <f>VLOOKUP(F127,'IEVADIT HA'!$E$8:$K$210,6,FALSE)</f>
        <v>0</v>
      </c>
      <c r="L127" s="12">
        <f>IF(N((COUNTIF(C$3:C127,C127)=1))=1,SUMIF($C$3:$C$204,C127,$K$3:$K$204),0)</f>
        <v>0</v>
      </c>
      <c r="M127" s="12">
        <f>VLOOKUP(F127,'IEVADIT HA'!$E$8:$K$210,7,FALSE)</f>
        <v>0</v>
      </c>
      <c r="N127" s="12">
        <f>IF(N((COUNTIF(C$3:C127,C127)=1))=1,SUMIF($C$3:$C$204,C127,$M$3:$M$204),0)</f>
        <v>0</v>
      </c>
    </row>
    <row r="128" spans="1:14" x14ac:dyDescent="0.25">
      <c r="A128" s="1" t="s">
        <v>576</v>
      </c>
      <c r="B128" t="s">
        <v>175</v>
      </c>
      <c r="C128" t="s">
        <v>646</v>
      </c>
      <c r="D128" t="s">
        <v>226</v>
      </c>
      <c r="E128">
        <v>848</v>
      </c>
      <c r="F128" t="s">
        <v>38</v>
      </c>
      <c r="G128" s="12">
        <f>VLOOKUP(F128,'IEVADIT HA'!$E$8:$H$210,4,FALSE)</f>
        <v>0</v>
      </c>
      <c r="H128" s="12">
        <f>IF(N((COUNTIF(C$3:C128,C128)=1))=1,SUMIF($C$3:$C$204,C128,$G$3:$G$204),0)</f>
        <v>0</v>
      </c>
      <c r="I128" s="12">
        <f>VLOOKUP(F128,'IEVADIT HA'!$E$8:$K$210,5,FALSE)</f>
        <v>0</v>
      </c>
      <c r="J128" s="12">
        <f>IF(N((COUNTIF(C$3:C128,C128)=1))=1,SUMIF($C$3:$C$204,C128,$I$3:$I$204),0)</f>
        <v>0</v>
      </c>
      <c r="K128" s="12">
        <f>VLOOKUP(F128,'IEVADIT HA'!$E$8:$K$210,6,FALSE)</f>
        <v>0</v>
      </c>
      <c r="L128" s="12">
        <f>IF(N((COUNTIF(C$3:C128,C128)=1))=1,SUMIF($C$3:$C$204,C128,$K$3:$K$204),0)</f>
        <v>0</v>
      </c>
      <c r="M128" s="12">
        <f>VLOOKUP(F128,'IEVADIT HA'!$E$8:$K$210,7,FALSE)</f>
        <v>0</v>
      </c>
      <c r="N128" s="12">
        <f>IF(N((COUNTIF(C$3:C128,C128)=1))=1,SUMIF($C$3:$C$204,C128,$M$3:$M$204),0)</f>
        <v>0</v>
      </c>
    </row>
    <row r="129" spans="1:14" x14ac:dyDescent="0.25">
      <c r="A129" s="1" t="s">
        <v>576</v>
      </c>
      <c r="B129" t="s">
        <v>175</v>
      </c>
      <c r="C129" t="s">
        <v>646</v>
      </c>
      <c r="D129" t="s">
        <v>226</v>
      </c>
      <c r="E129">
        <v>848</v>
      </c>
      <c r="F129" t="s">
        <v>190</v>
      </c>
      <c r="G129" s="12">
        <f>VLOOKUP(F129,'IEVADIT HA'!$E$8:$H$210,4,FALSE)</f>
        <v>0</v>
      </c>
      <c r="H129" s="12">
        <f>IF(N((COUNTIF(C$3:C129,C129)=1))=1,SUMIF($C$3:$C$204,C129,$G$3:$G$204),0)</f>
        <v>0</v>
      </c>
      <c r="I129" s="12">
        <f>VLOOKUP(F129,'IEVADIT HA'!$E$8:$K$210,5,FALSE)</f>
        <v>0</v>
      </c>
      <c r="J129" s="12">
        <f>IF(N((COUNTIF(C$3:C129,C129)=1))=1,SUMIF($C$3:$C$204,C129,$I$3:$I$204),0)</f>
        <v>0</v>
      </c>
      <c r="K129" s="12">
        <f>VLOOKUP(F129,'IEVADIT HA'!$E$8:$K$210,6,FALSE)</f>
        <v>0</v>
      </c>
      <c r="L129" s="12">
        <f>IF(N((COUNTIF(C$3:C129,C129)=1))=1,SUMIF($C$3:$C$204,C129,$K$3:$K$204),0)</f>
        <v>0</v>
      </c>
      <c r="M129" s="12">
        <f>VLOOKUP(F129,'IEVADIT HA'!$E$8:$K$210,7,FALSE)</f>
        <v>0</v>
      </c>
      <c r="N129" s="12">
        <f>IF(N((COUNTIF(C$3:C129,C129)=1))=1,SUMIF($C$3:$C$204,C129,$M$3:$M$204),0)</f>
        <v>0</v>
      </c>
    </row>
    <row r="130" spans="1:14" x14ac:dyDescent="0.25">
      <c r="A130" s="1" t="s">
        <v>576</v>
      </c>
      <c r="B130" t="s">
        <v>175</v>
      </c>
      <c r="C130" t="s">
        <v>646</v>
      </c>
      <c r="D130" t="s">
        <v>226</v>
      </c>
      <c r="E130">
        <v>848</v>
      </c>
      <c r="F130" t="s">
        <v>34</v>
      </c>
      <c r="G130" s="12">
        <f>VLOOKUP(F130,'IEVADIT HA'!$E$8:$H$210,4,FALSE)</f>
        <v>0</v>
      </c>
      <c r="H130" s="12">
        <f>IF(N((COUNTIF(C$3:C130,C130)=1))=1,SUMIF($C$3:$C$204,C130,$G$3:$G$204),0)</f>
        <v>0</v>
      </c>
      <c r="I130" s="12">
        <f>VLOOKUP(F130,'IEVADIT HA'!$E$8:$K$210,5,FALSE)</f>
        <v>0</v>
      </c>
      <c r="J130" s="12">
        <f>IF(N((COUNTIF(C$3:C130,C130)=1))=1,SUMIF($C$3:$C$204,C130,$I$3:$I$204),0)</f>
        <v>0</v>
      </c>
      <c r="K130" s="12">
        <f>VLOOKUP(F130,'IEVADIT HA'!$E$8:$K$210,6,FALSE)</f>
        <v>0</v>
      </c>
      <c r="L130" s="12">
        <f>IF(N((COUNTIF(C$3:C130,C130)=1))=1,SUMIF($C$3:$C$204,C130,$K$3:$K$204),0)</f>
        <v>0</v>
      </c>
      <c r="M130" s="12">
        <f>VLOOKUP(F130,'IEVADIT HA'!$E$8:$K$210,7,FALSE)</f>
        <v>0</v>
      </c>
      <c r="N130" s="12">
        <f>IF(N((COUNTIF(C$3:C130,C130)=1))=1,SUMIF($C$3:$C$204,C130,$M$3:$M$204),0)</f>
        <v>0</v>
      </c>
    </row>
    <row r="131" spans="1:14" x14ac:dyDescent="0.25">
      <c r="A131" s="1" t="s">
        <v>576</v>
      </c>
      <c r="B131" t="s">
        <v>175</v>
      </c>
      <c r="C131" t="s">
        <v>646</v>
      </c>
      <c r="D131" t="s">
        <v>226</v>
      </c>
      <c r="E131">
        <v>848</v>
      </c>
      <c r="F131" t="s">
        <v>193</v>
      </c>
      <c r="G131" s="12">
        <f>VLOOKUP(F131,'IEVADIT HA'!$E$8:$H$210,4,FALSE)</f>
        <v>0</v>
      </c>
      <c r="H131" s="12">
        <f>IF(N((COUNTIF(C$3:C131,C131)=1))=1,SUMIF($C$3:$C$204,C131,$G$3:$G$204),0)</f>
        <v>0</v>
      </c>
      <c r="I131" s="12">
        <f>VLOOKUP(F131,'IEVADIT HA'!$E$8:$K$210,5,FALSE)</f>
        <v>0</v>
      </c>
      <c r="J131" s="12">
        <f>IF(N((COUNTIF(C$3:C131,C131)=1))=1,SUMIF($C$3:$C$204,C131,$I$3:$I$204),0)</f>
        <v>0</v>
      </c>
      <c r="K131" s="12">
        <f>VLOOKUP(F131,'IEVADIT HA'!$E$8:$K$210,6,FALSE)</f>
        <v>0</v>
      </c>
      <c r="L131" s="12">
        <f>IF(N((COUNTIF(C$3:C131,C131)=1))=1,SUMIF($C$3:$C$204,C131,$K$3:$K$204),0)</f>
        <v>0</v>
      </c>
      <c r="M131" s="12">
        <f>VLOOKUP(F131,'IEVADIT HA'!$E$8:$K$210,7,FALSE)</f>
        <v>0</v>
      </c>
      <c r="N131" s="12">
        <f>IF(N((COUNTIF(C$3:C131,C131)=1))=1,SUMIF($C$3:$C$204,C131,$M$3:$M$204),0)</f>
        <v>0</v>
      </c>
    </row>
    <row r="132" spans="1:14" x14ac:dyDescent="0.25">
      <c r="A132" s="1" t="s">
        <v>576</v>
      </c>
      <c r="B132" t="s">
        <v>175</v>
      </c>
      <c r="C132" t="s">
        <v>646</v>
      </c>
      <c r="D132" t="s">
        <v>226</v>
      </c>
      <c r="E132">
        <v>848</v>
      </c>
      <c r="F132" t="s">
        <v>192</v>
      </c>
      <c r="G132" s="12">
        <f>VLOOKUP(F132,'IEVADIT HA'!$E$8:$H$210,4,FALSE)</f>
        <v>0</v>
      </c>
      <c r="H132" s="12">
        <f>IF(N((COUNTIF(C$3:C132,C132)=1))=1,SUMIF($C$3:$C$204,C132,$G$3:$G$204),0)</f>
        <v>0</v>
      </c>
      <c r="I132" s="12">
        <f>VLOOKUP(F132,'IEVADIT HA'!$E$8:$K$210,5,FALSE)</f>
        <v>0</v>
      </c>
      <c r="J132" s="12">
        <f>IF(N((COUNTIF(C$3:C132,C132)=1))=1,SUMIF($C$3:$C$204,C132,$I$3:$I$204),0)</f>
        <v>0</v>
      </c>
      <c r="K132" s="12">
        <f>VLOOKUP(F132,'IEVADIT HA'!$E$8:$K$210,6,FALSE)</f>
        <v>0</v>
      </c>
      <c r="L132" s="12">
        <f>IF(N((COUNTIF(C$3:C132,C132)=1))=1,SUMIF($C$3:$C$204,C132,$K$3:$K$204),0)</f>
        <v>0</v>
      </c>
      <c r="M132" s="12">
        <f>VLOOKUP(F132,'IEVADIT HA'!$E$8:$K$210,7,FALSE)</f>
        <v>0</v>
      </c>
      <c r="N132" s="12">
        <f>IF(N((COUNTIF(C$3:C132,C132)=1))=1,SUMIF($C$3:$C$204,C132,$M$3:$M$204),0)</f>
        <v>0</v>
      </c>
    </row>
    <row r="133" spans="1:14" x14ac:dyDescent="0.25">
      <c r="A133" s="1" t="s">
        <v>576</v>
      </c>
      <c r="B133" t="s">
        <v>175</v>
      </c>
      <c r="C133" t="s">
        <v>646</v>
      </c>
      <c r="D133" t="s">
        <v>226</v>
      </c>
      <c r="E133">
        <v>848</v>
      </c>
      <c r="F133" t="s">
        <v>44</v>
      </c>
      <c r="G133" s="12">
        <f>VLOOKUP(F133,'IEVADIT HA'!$E$8:$H$210,4,FALSE)</f>
        <v>0</v>
      </c>
      <c r="H133" s="12">
        <f>IF(N((COUNTIF(C$3:C133,C133)=1))=1,SUMIF($C$3:$C$204,C133,$G$3:$G$204),0)</f>
        <v>0</v>
      </c>
      <c r="I133" s="12">
        <f>VLOOKUP(F133,'IEVADIT HA'!$E$8:$K$210,5,FALSE)</f>
        <v>0</v>
      </c>
      <c r="J133" s="12">
        <f>IF(N((COUNTIF(C$3:C133,C133)=1))=1,SUMIF($C$3:$C$204,C133,$I$3:$I$204),0)</f>
        <v>0</v>
      </c>
      <c r="K133" s="12">
        <f>VLOOKUP(F133,'IEVADIT HA'!$E$8:$K$210,6,FALSE)</f>
        <v>0</v>
      </c>
      <c r="L133" s="12">
        <f>IF(N((COUNTIF(C$3:C133,C133)=1))=1,SUMIF($C$3:$C$204,C133,$K$3:$K$204),0)</f>
        <v>0</v>
      </c>
      <c r="M133" s="12">
        <f>VLOOKUP(F133,'IEVADIT HA'!$E$8:$K$210,7,FALSE)</f>
        <v>0</v>
      </c>
      <c r="N133" s="12">
        <f>IF(N((COUNTIF(C$3:C133,C133)=1))=1,SUMIF($C$3:$C$204,C133,$M$3:$M$204),0)</f>
        <v>0</v>
      </c>
    </row>
    <row r="134" spans="1:14" x14ac:dyDescent="0.25">
      <c r="A134" s="1" t="s">
        <v>576</v>
      </c>
      <c r="B134" t="s">
        <v>175</v>
      </c>
      <c r="C134" t="s">
        <v>646</v>
      </c>
      <c r="D134" t="s">
        <v>226</v>
      </c>
      <c r="E134">
        <v>848</v>
      </c>
      <c r="F134" t="s">
        <v>39</v>
      </c>
      <c r="G134" s="12">
        <f>VLOOKUP(F134,'IEVADIT HA'!$E$8:$H$210,4,FALSE)</f>
        <v>0</v>
      </c>
      <c r="H134" s="12">
        <f>IF(N((COUNTIF(C$3:C134,C134)=1))=1,SUMIF($C$3:$C$204,C134,$G$3:$G$204),0)</f>
        <v>0</v>
      </c>
      <c r="I134" s="12">
        <f>VLOOKUP(F134,'IEVADIT HA'!$E$8:$K$210,5,FALSE)</f>
        <v>0</v>
      </c>
      <c r="J134" s="12">
        <f>IF(N((COUNTIF(C$3:C134,C134)=1))=1,SUMIF($C$3:$C$204,C134,$I$3:$I$204),0)</f>
        <v>0</v>
      </c>
      <c r="K134" s="12">
        <f>VLOOKUP(F134,'IEVADIT HA'!$E$8:$K$210,6,FALSE)</f>
        <v>0</v>
      </c>
      <c r="L134" s="12">
        <f>IF(N((COUNTIF(C$3:C134,C134)=1))=1,SUMIF($C$3:$C$204,C134,$K$3:$K$204),0)</f>
        <v>0</v>
      </c>
      <c r="M134" s="12">
        <f>VLOOKUP(F134,'IEVADIT HA'!$E$8:$K$210,7,FALSE)</f>
        <v>0</v>
      </c>
      <c r="N134" s="12">
        <f>IF(N((COUNTIF(C$3:C134,C134)=1))=1,SUMIF($C$3:$C$204,C134,$M$3:$M$204),0)</f>
        <v>0</v>
      </c>
    </row>
    <row r="135" spans="1:14" x14ac:dyDescent="0.25">
      <c r="A135" s="1" t="s">
        <v>576</v>
      </c>
      <c r="B135" t="s">
        <v>175</v>
      </c>
      <c r="C135" t="s">
        <v>646</v>
      </c>
      <c r="D135" t="s">
        <v>226</v>
      </c>
      <c r="E135">
        <v>848</v>
      </c>
      <c r="F135" t="s">
        <v>194</v>
      </c>
      <c r="G135" s="12">
        <f>VLOOKUP(F135,'IEVADIT HA'!$E$8:$H$210,4,FALSE)</f>
        <v>0</v>
      </c>
      <c r="H135" s="12">
        <f>IF(N((COUNTIF(C$3:C135,C135)=1))=1,SUMIF($C$3:$C$204,C135,$G$3:$G$204),0)</f>
        <v>0</v>
      </c>
      <c r="I135" s="12">
        <f>VLOOKUP(F135,'IEVADIT HA'!$E$8:$K$210,5,FALSE)</f>
        <v>0</v>
      </c>
      <c r="J135" s="12">
        <f>IF(N((COUNTIF(C$3:C135,C135)=1))=1,SUMIF($C$3:$C$204,C135,$I$3:$I$204),0)</f>
        <v>0</v>
      </c>
      <c r="K135" s="12">
        <f>VLOOKUP(F135,'IEVADIT HA'!$E$8:$K$210,6,FALSE)</f>
        <v>0</v>
      </c>
      <c r="L135" s="12">
        <f>IF(N((COUNTIF(C$3:C135,C135)=1))=1,SUMIF($C$3:$C$204,C135,$K$3:$K$204),0)</f>
        <v>0</v>
      </c>
      <c r="M135" s="12">
        <f>VLOOKUP(F135,'IEVADIT HA'!$E$8:$K$210,7,FALSE)</f>
        <v>0</v>
      </c>
      <c r="N135" s="12">
        <f>IF(N((COUNTIF(C$3:C135,C135)=1))=1,SUMIF($C$3:$C$204,C135,$M$3:$M$204),0)</f>
        <v>0</v>
      </c>
    </row>
    <row r="136" spans="1:14" x14ac:dyDescent="0.25">
      <c r="A136" s="1" t="s">
        <v>576</v>
      </c>
      <c r="B136" t="s">
        <v>175</v>
      </c>
      <c r="C136" t="s">
        <v>646</v>
      </c>
      <c r="D136" t="s">
        <v>226</v>
      </c>
      <c r="E136">
        <v>848</v>
      </c>
      <c r="F136" t="s">
        <v>42</v>
      </c>
      <c r="G136" s="12">
        <f>VLOOKUP(F136,'IEVADIT HA'!$E$8:$H$210,4,FALSE)</f>
        <v>0</v>
      </c>
      <c r="H136" s="12">
        <f>IF(N((COUNTIF(C$3:C136,C136)=1))=1,SUMIF($C$3:$C$204,C136,$G$3:$G$204),0)</f>
        <v>0</v>
      </c>
      <c r="I136" s="12">
        <f>VLOOKUP(F136,'IEVADIT HA'!$E$8:$K$210,5,FALSE)</f>
        <v>0</v>
      </c>
      <c r="J136" s="12">
        <f>IF(N((COUNTIF(C$3:C136,C136)=1))=1,SUMIF($C$3:$C$204,C136,$I$3:$I$204),0)</f>
        <v>0</v>
      </c>
      <c r="K136" s="12">
        <f>VLOOKUP(F136,'IEVADIT HA'!$E$8:$K$210,6,FALSE)</f>
        <v>0</v>
      </c>
      <c r="L136" s="12">
        <f>IF(N((COUNTIF(C$3:C136,C136)=1))=1,SUMIF($C$3:$C$204,C136,$K$3:$K$204),0)</f>
        <v>0</v>
      </c>
      <c r="M136" s="12">
        <f>VLOOKUP(F136,'IEVADIT HA'!$E$8:$K$210,7,FALSE)</f>
        <v>0</v>
      </c>
      <c r="N136" s="12">
        <f>IF(N((COUNTIF(C$3:C136,C136)=1))=1,SUMIF($C$3:$C$204,C136,$M$3:$M$204),0)</f>
        <v>0</v>
      </c>
    </row>
    <row r="137" spans="1:14" x14ac:dyDescent="0.25">
      <c r="A137" s="1" t="s">
        <v>576</v>
      </c>
      <c r="B137" t="s">
        <v>175</v>
      </c>
      <c r="C137" t="s">
        <v>646</v>
      </c>
      <c r="D137" t="s">
        <v>226</v>
      </c>
      <c r="E137">
        <v>848</v>
      </c>
      <c r="F137" t="s">
        <v>43</v>
      </c>
      <c r="G137" s="12">
        <f>VLOOKUP(F137,'IEVADIT HA'!$E$8:$H$210,4,FALSE)</f>
        <v>0</v>
      </c>
      <c r="H137" s="12">
        <f>IF(N((COUNTIF(C$3:C137,C137)=1))=1,SUMIF($C$3:$C$204,C137,$G$3:$G$204),0)</f>
        <v>0</v>
      </c>
      <c r="I137" s="12">
        <f>VLOOKUP(F137,'IEVADIT HA'!$E$8:$K$210,5,FALSE)</f>
        <v>0</v>
      </c>
      <c r="J137" s="12">
        <f>IF(N((COUNTIF(C$3:C137,C137)=1))=1,SUMIF($C$3:$C$204,C137,$I$3:$I$204),0)</f>
        <v>0</v>
      </c>
      <c r="K137" s="12">
        <f>VLOOKUP(F137,'IEVADIT HA'!$E$8:$K$210,6,FALSE)</f>
        <v>0</v>
      </c>
      <c r="L137" s="12">
        <f>IF(N((COUNTIF(C$3:C137,C137)=1))=1,SUMIF($C$3:$C$204,C137,$K$3:$K$204),0)</f>
        <v>0</v>
      </c>
      <c r="M137" s="12">
        <f>VLOOKUP(F137,'IEVADIT HA'!$E$8:$K$210,7,FALSE)</f>
        <v>0</v>
      </c>
      <c r="N137" s="12">
        <f>IF(N((COUNTIF(C$3:C137,C137)=1))=1,SUMIF($C$3:$C$204,C137,$M$3:$M$204),0)</f>
        <v>0</v>
      </c>
    </row>
    <row r="138" spans="1:14" x14ac:dyDescent="0.25">
      <c r="A138" s="1" t="s">
        <v>576</v>
      </c>
      <c r="B138" t="s">
        <v>175</v>
      </c>
      <c r="C138" t="s">
        <v>646</v>
      </c>
      <c r="D138" t="s">
        <v>226</v>
      </c>
      <c r="E138">
        <v>848</v>
      </c>
      <c r="F138" t="s">
        <v>195</v>
      </c>
      <c r="G138" s="12">
        <f>VLOOKUP(F138,'IEVADIT HA'!$E$8:$H$210,4,FALSE)</f>
        <v>0</v>
      </c>
      <c r="H138" s="12">
        <f>IF(N((COUNTIF(C$3:C138,C138)=1))=1,SUMIF($C$3:$C$204,C138,$G$3:$G$204),0)</f>
        <v>0</v>
      </c>
      <c r="I138" s="12">
        <f>VLOOKUP(F138,'IEVADIT HA'!$E$8:$K$210,5,FALSE)</f>
        <v>0</v>
      </c>
      <c r="J138" s="12">
        <f>IF(N((COUNTIF(C$3:C138,C138)=1))=1,SUMIF($C$3:$C$204,C138,$I$3:$I$204),0)</f>
        <v>0</v>
      </c>
      <c r="K138" s="12">
        <f>VLOOKUP(F138,'IEVADIT HA'!$E$8:$K$210,6,FALSE)</f>
        <v>0</v>
      </c>
      <c r="L138" s="12">
        <f>IF(N((COUNTIF(C$3:C138,C138)=1))=1,SUMIF($C$3:$C$204,C138,$K$3:$K$204),0)</f>
        <v>0</v>
      </c>
      <c r="M138" s="12">
        <f>VLOOKUP(F138,'IEVADIT HA'!$E$8:$K$210,7,FALSE)</f>
        <v>0</v>
      </c>
      <c r="N138" s="12">
        <f>IF(N((COUNTIF(C$3:C138,C138)=1))=1,SUMIF($C$3:$C$204,C138,$M$3:$M$204),0)</f>
        <v>0</v>
      </c>
    </row>
    <row r="139" spans="1:14" x14ac:dyDescent="0.25">
      <c r="A139" s="1" t="s">
        <v>576</v>
      </c>
      <c r="B139" t="s">
        <v>175</v>
      </c>
      <c r="C139" t="s">
        <v>647</v>
      </c>
      <c r="D139" t="s">
        <v>47</v>
      </c>
      <c r="E139">
        <v>882</v>
      </c>
      <c r="F139" t="s">
        <v>47</v>
      </c>
      <c r="G139" s="12">
        <f>VLOOKUP(F139,'IEVADIT HA'!$E$8:$H$210,4,FALSE)</f>
        <v>0</v>
      </c>
      <c r="H139" s="12">
        <f>IF(N((COUNTIF(C$3:C139,C139)=1))=1,SUMIF($C$3:$C$204,C139,$G$3:$G$204),0)</f>
        <v>0</v>
      </c>
      <c r="I139" s="12">
        <f>VLOOKUP(F139,'IEVADIT HA'!$E$8:$K$210,5,FALSE)</f>
        <v>0</v>
      </c>
      <c r="J139" s="12">
        <f>IF(N((COUNTIF(C$3:C139,C139)=1))=1,SUMIF($C$3:$C$204,C139,$I$3:$I$204),0)</f>
        <v>0</v>
      </c>
      <c r="K139" s="12">
        <f>VLOOKUP(F139,'IEVADIT HA'!$E$8:$K$210,6,FALSE)</f>
        <v>0</v>
      </c>
      <c r="L139" s="12">
        <f>IF(N((COUNTIF(C$3:C139,C139)=1))=1,SUMIF($C$3:$C$204,C139,$K$3:$K$204),0)</f>
        <v>0</v>
      </c>
      <c r="M139" s="12">
        <f>VLOOKUP(F139,'IEVADIT HA'!$E$8:$K$210,7,FALSE)</f>
        <v>0</v>
      </c>
      <c r="N139" s="12">
        <f>IF(N((COUNTIF(C$3:C139,C139)=1))=1,SUMIF($C$3:$C$204,C139,$M$3:$M$204),0)</f>
        <v>0</v>
      </c>
    </row>
    <row r="140" spans="1:14" x14ac:dyDescent="0.25">
      <c r="A140" s="1" t="s">
        <v>576</v>
      </c>
      <c r="B140" t="s">
        <v>175</v>
      </c>
      <c r="C140" t="s">
        <v>648</v>
      </c>
      <c r="D140" t="s">
        <v>35</v>
      </c>
      <c r="E140">
        <v>877</v>
      </c>
      <c r="F140" t="s">
        <v>178</v>
      </c>
      <c r="G140" s="12">
        <f>VLOOKUP(F140,'IEVADIT HA'!$E$8:$H$210,4,FALSE)</f>
        <v>0</v>
      </c>
      <c r="H140" s="12">
        <f>IF(N((COUNTIF(C$3:C140,C140)=1))=1,SUMIF($C$3:$C$204,C140,$G$3:$G$204),0)</f>
        <v>0</v>
      </c>
      <c r="I140" s="12">
        <f>VLOOKUP(F140,'IEVADIT HA'!$E$8:$K$210,5,FALSE)</f>
        <v>0</v>
      </c>
      <c r="J140" s="12">
        <f>IF(N((COUNTIF(C$3:C140,C140)=1))=1,SUMIF($C$3:$C$204,C140,$I$3:$I$204),0)</f>
        <v>0</v>
      </c>
      <c r="K140" s="12">
        <f>VLOOKUP(F140,'IEVADIT HA'!$E$8:$K$210,6,FALSE)</f>
        <v>0</v>
      </c>
      <c r="L140" s="12">
        <f>IF(N((COUNTIF(C$3:C140,C140)=1))=1,SUMIF($C$3:$C$204,C140,$K$3:$K$204),0)</f>
        <v>0</v>
      </c>
      <c r="M140" s="12">
        <f>VLOOKUP(F140,'IEVADIT HA'!$E$8:$K$210,7,FALSE)</f>
        <v>0</v>
      </c>
      <c r="N140" s="12">
        <f>IF(N((COUNTIF(C$3:C140,C140)=1))=1,SUMIF($C$3:$C$204,C140,$M$3:$M$204),0)</f>
        <v>0</v>
      </c>
    </row>
    <row r="141" spans="1:14" x14ac:dyDescent="0.25">
      <c r="A141" s="1" t="s">
        <v>576</v>
      </c>
      <c r="B141" t="s">
        <v>175</v>
      </c>
      <c r="C141" t="s">
        <v>649</v>
      </c>
      <c r="D141" t="s">
        <v>46</v>
      </c>
      <c r="E141">
        <v>881</v>
      </c>
      <c r="F141" t="s">
        <v>46</v>
      </c>
      <c r="G141" s="12">
        <f>VLOOKUP(F141,'IEVADIT HA'!$E$8:$H$210,4,FALSE)</f>
        <v>0</v>
      </c>
      <c r="H141" s="12">
        <f>IF(N((COUNTIF(C$3:C141,C141)=1))=1,SUMIF($C$3:$C$204,C141,$G$3:$G$204),0)</f>
        <v>0</v>
      </c>
      <c r="I141" s="12">
        <f>VLOOKUP(F141,'IEVADIT HA'!$E$8:$K$210,5,FALSE)</f>
        <v>0</v>
      </c>
      <c r="J141" s="12">
        <f>IF(N((COUNTIF(C$3:C141,C141)=1))=1,SUMIF($C$3:$C$204,C141,$I$3:$I$204),0)</f>
        <v>0</v>
      </c>
      <c r="K141" s="12">
        <f>VLOOKUP(F141,'IEVADIT HA'!$E$8:$K$210,6,FALSE)</f>
        <v>0</v>
      </c>
      <c r="L141" s="12">
        <f>IF(N((COUNTIF(C$3:C141,C141)=1))=1,SUMIF($C$3:$C$204,C141,$K$3:$K$204),0)</f>
        <v>0</v>
      </c>
      <c r="M141" s="12">
        <f>VLOOKUP(F141,'IEVADIT HA'!$E$8:$K$210,7,FALSE)</f>
        <v>0</v>
      </c>
      <c r="N141" s="12">
        <f>IF(N((COUNTIF(C$3:C141,C141)=1))=1,SUMIF($C$3:$C$204,C141,$M$3:$M$204),0)</f>
        <v>0</v>
      </c>
    </row>
    <row r="142" spans="1:14" x14ac:dyDescent="0.25">
      <c r="A142" s="1" t="s">
        <v>576</v>
      </c>
      <c r="B142" t="s">
        <v>175</v>
      </c>
      <c r="C142" t="s">
        <v>650</v>
      </c>
      <c r="D142" t="s">
        <v>179</v>
      </c>
      <c r="E142">
        <v>878</v>
      </c>
      <c r="F142" t="s">
        <v>179</v>
      </c>
      <c r="G142" s="12">
        <f>VLOOKUP(F142,'IEVADIT HA'!$E$8:$H$210,4,FALSE)</f>
        <v>0</v>
      </c>
      <c r="H142" s="12">
        <f>IF(N((COUNTIF(C$3:C142,C142)=1))=1,SUMIF($C$3:$C$204,C142,$G$3:$G$204),0)</f>
        <v>0</v>
      </c>
      <c r="I142" s="12">
        <f>VLOOKUP(F142,'IEVADIT HA'!$E$8:$K$210,5,FALSE)</f>
        <v>0</v>
      </c>
      <c r="J142" s="12">
        <f>IF(N((COUNTIF(C$3:C142,C142)=1))=1,SUMIF($C$3:$C$204,C142,$I$3:$I$204),0)</f>
        <v>0</v>
      </c>
      <c r="K142" s="12">
        <f>VLOOKUP(F142,'IEVADIT HA'!$E$8:$K$210,6,FALSE)</f>
        <v>0</v>
      </c>
      <c r="L142" s="12">
        <f>IF(N((COUNTIF(C$3:C142,C142)=1))=1,SUMIF($C$3:$C$204,C142,$K$3:$K$204),0)</f>
        <v>0</v>
      </c>
      <c r="M142" s="12">
        <f>VLOOKUP(F142,'IEVADIT HA'!$E$8:$K$210,7,FALSE)</f>
        <v>0</v>
      </c>
      <c r="N142" s="12">
        <f>IF(N((COUNTIF(C$3:C142,C142)=1))=1,SUMIF($C$3:$C$204,C142,$M$3:$M$204),0)</f>
        <v>0</v>
      </c>
    </row>
    <row r="143" spans="1:14" x14ac:dyDescent="0.25">
      <c r="A143" s="1" t="s">
        <v>576</v>
      </c>
      <c r="B143" t="s">
        <v>175</v>
      </c>
      <c r="C143" t="s">
        <v>651</v>
      </c>
      <c r="D143" t="s">
        <v>180</v>
      </c>
      <c r="E143">
        <v>879</v>
      </c>
      <c r="F143" t="s">
        <v>180</v>
      </c>
      <c r="G143" s="12">
        <f>VLOOKUP(F143,'IEVADIT HA'!$E$8:$H$210,4,FALSE)</f>
        <v>0</v>
      </c>
      <c r="H143" s="12">
        <f>IF(N((COUNTIF(C$3:C143,C143)=1))=1,SUMIF($C$3:$C$204,C143,$G$3:$G$204),0)</f>
        <v>0</v>
      </c>
      <c r="I143" s="12">
        <f>VLOOKUP(F143,'IEVADIT HA'!$E$8:$K$210,5,FALSE)</f>
        <v>0</v>
      </c>
      <c r="J143" s="12">
        <f>IF(N((COUNTIF(C$3:C143,C143)=1))=1,SUMIF($C$3:$C$204,C143,$I$3:$I$204),0)</f>
        <v>0</v>
      </c>
      <c r="K143" s="12">
        <f>VLOOKUP(F143,'IEVADIT HA'!$E$8:$K$210,6,FALSE)</f>
        <v>0</v>
      </c>
      <c r="L143" s="12">
        <f>IF(N((COUNTIF(C$3:C143,C143)=1))=1,SUMIF($C$3:$C$204,C143,$K$3:$K$204),0)</f>
        <v>0</v>
      </c>
      <c r="M143" s="12">
        <f>VLOOKUP(F143,'IEVADIT HA'!$E$8:$K$210,7,FALSE)</f>
        <v>0</v>
      </c>
      <c r="N143" s="12">
        <f>IF(N((COUNTIF(C$3:C143,C143)=1))=1,SUMIF($C$3:$C$204,C143,$M$3:$M$204),0)</f>
        <v>0</v>
      </c>
    </row>
    <row r="144" spans="1:14" x14ac:dyDescent="0.25">
      <c r="A144" s="1" t="s">
        <v>576</v>
      </c>
      <c r="B144" t="s">
        <v>175</v>
      </c>
      <c r="C144" t="s">
        <v>687</v>
      </c>
      <c r="D144" t="s">
        <v>175</v>
      </c>
      <c r="E144">
        <v>873</v>
      </c>
      <c r="F144" t="s">
        <v>232</v>
      </c>
      <c r="G144" s="12">
        <f>VLOOKUP(F144,'IEVADIT HA'!$E$8:$H$210,4,FALSE)</f>
        <v>0</v>
      </c>
      <c r="H144" s="12">
        <f>IF(N((COUNTIF(C$3:C144,C144)=1))=1,SUMIF($C$3:$C$204,C144,$G$3:$G$204),0)</f>
        <v>0</v>
      </c>
      <c r="I144" s="12">
        <f>VLOOKUP(F144,'IEVADIT HA'!$E$8:$K$210,5,FALSE)</f>
        <v>0</v>
      </c>
      <c r="J144" s="12">
        <f>IF(N((COUNTIF(C$3:C144,C144)=1))=1,SUMIF($C$3:$C$204,C144,$I$3:$I$204),0)</f>
        <v>0</v>
      </c>
      <c r="K144" s="12">
        <f>VLOOKUP(F144,'IEVADIT HA'!$E$8:$K$210,6,FALSE)</f>
        <v>0</v>
      </c>
      <c r="L144" s="12">
        <f>IF(N((COUNTIF(C$3:C144,C144)=1))=1,SUMIF($C$3:$C$204,C144,$K$3:$K$204),0)</f>
        <v>0</v>
      </c>
      <c r="M144" s="12">
        <f>VLOOKUP(F144,'IEVADIT HA'!$E$8:$K$210,7,FALSE)</f>
        <v>0</v>
      </c>
      <c r="N144" s="12">
        <f>IF(N((COUNTIF(C$3:C144,C144)=1))=1,SUMIF($C$3:$C$204,C144,$M$3:$M$204),0)</f>
        <v>0</v>
      </c>
    </row>
    <row r="145" spans="1:14" x14ac:dyDescent="0.25">
      <c r="A145" s="1" t="s">
        <v>576</v>
      </c>
      <c r="B145" t="s">
        <v>175</v>
      </c>
      <c r="C145" t="s">
        <v>687</v>
      </c>
      <c r="D145" t="s">
        <v>175</v>
      </c>
      <c r="E145">
        <v>872</v>
      </c>
      <c r="F145" t="s">
        <v>228</v>
      </c>
      <c r="G145" s="12">
        <f>VLOOKUP(F145,'IEVADIT HA'!$E$8:$H$210,4,FALSE)</f>
        <v>0</v>
      </c>
      <c r="H145" s="12">
        <f>IF(N((COUNTIF(C$3:C145,C145)=1))=1,SUMIF($C$3:$C$204,C145,$G$3:$G$204),0)</f>
        <v>0</v>
      </c>
      <c r="I145" s="12">
        <f>VLOOKUP(F145,'IEVADIT HA'!$E$8:$K$210,5,FALSE)</f>
        <v>0</v>
      </c>
      <c r="J145" s="12">
        <f>IF(N((COUNTIF(C$3:C145,C145)=1))=1,SUMIF($C$3:$C$204,C145,$I$3:$I$204),0)</f>
        <v>0</v>
      </c>
      <c r="K145" s="12">
        <f>VLOOKUP(F145,'IEVADIT HA'!$E$8:$K$210,6,FALSE)</f>
        <v>0</v>
      </c>
      <c r="L145" s="12">
        <f>IF(N((COUNTIF(C$3:C145,C145)=1))=1,SUMIF($C$3:$C$204,C145,$K$3:$K$204),0)</f>
        <v>0</v>
      </c>
      <c r="M145" s="12">
        <f>VLOOKUP(F145,'IEVADIT HA'!$E$8:$K$210,7,FALSE)</f>
        <v>0</v>
      </c>
      <c r="N145" s="12">
        <f>IF(N((COUNTIF(C$3:C145,C145)=1))=1,SUMIF($C$3:$C$204,C145,$M$3:$M$204),0)</f>
        <v>0</v>
      </c>
    </row>
    <row r="146" spans="1:14" x14ac:dyDescent="0.25">
      <c r="A146" s="1" t="s">
        <v>576</v>
      </c>
      <c r="B146" t="s">
        <v>175</v>
      </c>
      <c r="C146" t="s">
        <v>652</v>
      </c>
      <c r="D146" t="s">
        <v>169</v>
      </c>
      <c r="E146">
        <v>960</v>
      </c>
      <c r="F146" t="s">
        <v>169</v>
      </c>
      <c r="G146" s="12">
        <f>VLOOKUP(F146,'IEVADIT HA'!$E$8:$H$210,4,FALSE)</f>
        <v>0</v>
      </c>
      <c r="H146" s="12">
        <f>IF(N((COUNTIF(C$3:C146,C146)=1))=1,SUMIF($C$3:$C$204,C146,$G$3:$G$204),0)</f>
        <v>0</v>
      </c>
      <c r="I146" s="12">
        <f>VLOOKUP(F146,'IEVADIT HA'!$E$8:$K$210,5,FALSE)</f>
        <v>0</v>
      </c>
      <c r="J146" s="12">
        <f>IF(N((COUNTIF(C$3:C146,C146)=1))=1,SUMIF($C$3:$C$204,C146,$I$3:$I$204),0)</f>
        <v>0</v>
      </c>
      <c r="K146" s="12">
        <f>VLOOKUP(F146,'IEVADIT HA'!$E$8:$K$210,6,FALSE)</f>
        <v>0</v>
      </c>
      <c r="L146" s="12">
        <f>IF(N((COUNTIF(C$3:C146,C146)=1))=1,SUMIF($C$3:$C$204,C146,$K$3:$K$204),0)</f>
        <v>0</v>
      </c>
      <c r="M146" s="12">
        <f>VLOOKUP(F146,'IEVADIT HA'!$E$8:$K$210,7,FALSE)</f>
        <v>0</v>
      </c>
      <c r="N146" s="12">
        <f>IF(N((COUNTIF(C$3:C146,C146)=1))=1,SUMIF($C$3:$C$204,C146,$M$3:$M$204),0)</f>
        <v>0</v>
      </c>
    </row>
    <row r="147" spans="1:14" x14ac:dyDescent="0.25">
      <c r="A147" s="1" t="s">
        <v>576</v>
      </c>
      <c r="B147" t="s">
        <v>175</v>
      </c>
      <c r="C147" t="s">
        <v>653</v>
      </c>
      <c r="D147" t="s">
        <v>176</v>
      </c>
      <c r="E147">
        <v>880</v>
      </c>
      <c r="F147" t="s">
        <v>176</v>
      </c>
      <c r="G147" s="12">
        <f>VLOOKUP(F147,'IEVADIT HA'!$E$8:$H$210,4,FALSE)</f>
        <v>0</v>
      </c>
      <c r="H147" s="12">
        <f>IF(N((COUNTIF(C$3:C147,C147)=1))=1,SUMIF($C$3:$C$204,C147,$G$3:$G$204),0)</f>
        <v>0</v>
      </c>
      <c r="I147" s="12">
        <f>VLOOKUP(F147,'IEVADIT HA'!$E$8:$K$210,5,FALSE)</f>
        <v>0</v>
      </c>
      <c r="J147" s="12">
        <f>IF(N((COUNTIF(C$3:C147,C147)=1))=1,SUMIF($C$3:$C$204,C147,$I$3:$I$204),0)</f>
        <v>0</v>
      </c>
      <c r="K147" s="12">
        <f>VLOOKUP(F147,'IEVADIT HA'!$E$8:$K$210,6,FALSE)</f>
        <v>0</v>
      </c>
      <c r="L147" s="12">
        <f>IF(N((COUNTIF(C$3:C147,C147)=1))=1,SUMIF($C$3:$C$204,C147,$K$3:$K$204),0)</f>
        <v>0</v>
      </c>
      <c r="M147" s="12">
        <f>VLOOKUP(F147,'IEVADIT HA'!$E$8:$K$210,7,FALSE)</f>
        <v>0</v>
      </c>
      <c r="N147" s="12">
        <f>IF(N((COUNTIF(C$3:C147,C147)=1))=1,SUMIF($C$3:$C$204,C147,$M$3:$M$204),0)</f>
        <v>0</v>
      </c>
    </row>
    <row r="148" spans="1:14" x14ac:dyDescent="0.25">
      <c r="A148" s="1" t="s">
        <v>576</v>
      </c>
      <c r="B148" t="s">
        <v>175</v>
      </c>
      <c r="C148" t="s">
        <v>654</v>
      </c>
      <c r="D148" t="s">
        <v>181</v>
      </c>
      <c r="E148">
        <v>215</v>
      </c>
      <c r="F148" t="s">
        <v>181</v>
      </c>
      <c r="G148" s="12">
        <f>VLOOKUP(F148,'IEVADIT HA'!$E$8:$H$210,4,FALSE)</f>
        <v>0</v>
      </c>
      <c r="H148" s="12">
        <f>IF(N((COUNTIF(C$3:C148,C148)=1))=1,SUMIF($C$3:$C$204,C148,$G$3:$G$204),0)</f>
        <v>0</v>
      </c>
      <c r="I148" s="12">
        <f>VLOOKUP(F148,'IEVADIT HA'!$E$8:$K$210,5,FALSE)</f>
        <v>0</v>
      </c>
      <c r="J148" s="12">
        <f>IF(N((COUNTIF(C$3:C148,C148)=1))=1,SUMIF($C$3:$C$204,C148,$I$3:$I$204),0)</f>
        <v>0</v>
      </c>
      <c r="K148" s="12">
        <f>VLOOKUP(F148,'IEVADIT HA'!$E$8:$K$210,6,FALSE)</f>
        <v>0</v>
      </c>
      <c r="L148" s="12">
        <f>IF(N((COUNTIF(C$3:C148,C148)=1))=1,SUMIF($C$3:$C$204,C148,$K$3:$K$204),0)</f>
        <v>0</v>
      </c>
      <c r="M148" s="12">
        <f>VLOOKUP(F148,'IEVADIT HA'!$E$8:$K$210,7,FALSE)</f>
        <v>0</v>
      </c>
      <c r="N148" s="12">
        <f>IF(N((COUNTIF(C$3:C148,C148)=1))=1,SUMIF($C$3:$C$204,C148,$M$3:$M$204),0)</f>
        <v>0</v>
      </c>
    </row>
    <row r="149" spans="1:14" x14ac:dyDescent="0.25">
      <c r="A149" s="1" t="s">
        <v>576</v>
      </c>
      <c r="B149" t="s">
        <v>175</v>
      </c>
      <c r="C149" t="s">
        <v>654</v>
      </c>
      <c r="D149" t="s">
        <v>181</v>
      </c>
      <c r="E149">
        <v>216</v>
      </c>
      <c r="F149" t="s">
        <v>182</v>
      </c>
      <c r="G149" s="12">
        <f>VLOOKUP(F149,'IEVADIT HA'!$E$8:$H$210,4,FALSE)</f>
        <v>0</v>
      </c>
      <c r="H149" s="12">
        <f>IF(N((COUNTIF(C$3:C149,C149)=1))=1,SUMIF($C$3:$C$204,C149,$G$3:$G$204),0)</f>
        <v>0</v>
      </c>
      <c r="I149" s="12">
        <f>VLOOKUP(F149,'IEVADIT HA'!$E$8:$K$210,5,FALSE)</f>
        <v>0</v>
      </c>
      <c r="J149" s="12">
        <f>IF(N((COUNTIF(C$3:C149,C149)=1))=1,SUMIF($C$3:$C$204,C149,$I$3:$I$204),0)</f>
        <v>0</v>
      </c>
      <c r="K149" s="12">
        <f>VLOOKUP(F149,'IEVADIT HA'!$E$8:$K$210,6,FALSE)</f>
        <v>0</v>
      </c>
      <c r="L149" s="12">
        <f>IF(N((COUNTIF(C$3:C149,C149)=1))=1,SUMIF($C$3:$C$204,C149,$K$3:$K$204),0)</f>
        <v>0</v>
      </c>
      <c r="M149" s="12">
        <f>VLOOKUP(F149,'IEVADIT HA'!$E$8:$K$210,7,FALSE)</f>
        <v>0</v>
      </c>
      <c r="N149" s="12">
        <f>IF(N((COUNTIF(C$3:C149,C149)=1))=1,SUMIF($C$3:$C$204,C149,$M$3:$M$204),0)</f>
        <v>0</v>
      </c>
    </row>
    <row r="150" spans="1:14" x14ac:dyDescent="0.25">
      <c r="A150" s="1" t="s">
        <v>576</v>
      </c>
      <c r="B150" t="s">
        <v>175</v>
      </c>
      <c r="C150" t="s">
        <v>655</v>
      </c>
      <c r="D150" t="s">
        <v>221</v>
      </c>
      <c r="E150">
        <v>884</v>
      </c>
      <c r="F150" t="s">
        <v>177</v>
      </c>
      <c r="G150" s="12">
        <f>VLOOKUP(F150,'IEVADIT HA'!$E$8:$H$210,4,FALSE)</f>
        <v>0</v>
      </c>
      <c r="H150" s="12">
        <f>IF(N((COUNTIF(C$3:C150,C150)=1))=1,SUMIF($C$3:$C$204,C150,$G$3:$G$204),0)</f>
        <v>0</v>
      </c>
      <c r="I150" s="12">
        <f>VLOOKUP(F150,'IEVADIT HA'!$E$8:$K$210,5,FALSE)</f>
        <v>0</v>
      </c>
      <c r="J150" s="12">
        <f>IF(N((COUNTIF(C$3:C150,C150)=1))=1,SUMIF($C$3:$C$204,C150,$I$3:$I$204),0)</f>
        <v>0</v>
      </c>
      <c r="K150" s="12">
        <f>VLOOKUP(F150,'IEVADIT HA'!$E$8:$K$210,6,FALSE)</f>
        <v>0</v>
      </c>
      <c r="L150" s="12">
        <f>IF(N((COUNTIF(C$3:C150,C150)=1))=1,SUMIF($C$3:$C$204,C150,$K$3:$K$204),0)</f>
        <v>0</v>
      </c>
      <c r="M150" s="12">
        <f>VLOOKUP(F150,'IEVADIT HA'!$E$8:$K$210,7,FALSE)</f>
        <v>0</v>
      </c>
      <c r="N150" s="12">
        <f>IF(N((COUNTIF(C$3:C150,C150)=1))=1,SUMIF($C$3:$C$204,C150,$M$3:$M$204),0)</f>
        <v>0</v>
      </c>
    </row>
    <row r="151" spans="1:14" x14ac:dyDescent="0.25">
      <c r="A151" s="1" t="s">
        <v>576</v>
      </c>
      <c r="B151" t="s">
        <v>175</v>
      </c>
      <c r="C151" t="s">
        <v>656</v>
      </c>
      <c r="D151" t="s">
        <v>184</v>
      </c>
      <c r="E151">
        <v>340</v>
      </c>
      <c r="F151" t="s">
        <v>184</v>
      </c>
      <c r="G151" s="12">
        <f>VLOOKUP(F151,'IEVADIT HA'!$E$8:$H$210,4,FALSE)</f>
        <v>0</v>
      </c>
      <c r="H151" s="12">
        <f>IF(N((COUNTIF(C$3:C151,C151)=1))=1,SUMIF($C$3:$C$204,C151,$G$3:$G$204),0)</f>
        <v>0</v>
      </c>
      <c r="I151" s="12">
        <f>VLOOKUP(F151,'IEVADIT HA'!$E$8:$K$210,5,FALSE)</f>
        <v>0</v>
      </c>
      <c r="J151" s="12">
        <f>IF(N((COUNTIF(C$3:C151,C151)=1))=1,SUMIF($C$3:$C$204,C151,$I$3:$I$204),0)</f>
        <v>0</v>
      </c>
      <c r="K151" s="12">
        <f>VLOOKUP(F151,'IEVADIT HA'!$E$8:$K$210,6,FALSE)</f>
        <v>0</v>
      </c>
      <c r="L151" s="12">
        <f>IF(N((COUNTIF(C$3:C151,C151)=1))=1,SUMIF($C$3:$C$204,C151,$K$3:$K$204),0)</f>
        <v>0</v>
      </c>
      <c r="M151" s="12">
        <f>VLOOKUP(F151,'IEVADIT HA'!$E$8:$K$210,7,FALSE)</f>
        <v>0</v>
      </c>
      <c r="N151" s="12">
        <f>IF(N((COUNTIF(C$3:C151,C151)=1))=1,SUMIF($C$3:$C$204,C151,$M$3:$M$204),0)</f>
        <v>0</v>
      </c>
    </row>
    <row r="152" spans="1:14" x14ac:dyDescent="0.25">
      <c r="A152" s="1" t="s">
        <v>576</v>
      </c>
      <c r="B152" t="s">
        <v>175</v>
      </c>
      <c r="C152" t="s">
        <v>657</v>
      </c>
      <c r="D152" t="s">
        <v>48</v>
      </c>
      <c r="E152">
        <v>715</v>
      </c>
      <c r="F152" t="s">
        <v>48</v>
      </c>
      <c r="G152" s="12">
        <f>VLOOKUP(F152,'IEVADIT HA'!$E$8:$H$210,4,FALSE)</f>
        <v>0</v>
      </c>
      <c r="H152" s="12">
        <f>IF(N((COUNTIF(C$3:C152,C152)=1))=1,SUMIF($C$3:$C$204,C152,$G$3:$G$204),0)</f>
        <v>0</v>
      </c>
      <c r="I152" s="12">
        <f>VLOOKUP(F152,'IEVADIT HA'!$E$8:$K$210,5,FALSE)</f>
        <v>0</v>
      </c>
      <c r="J152" s="12">
        <f>IF(N((COUNTIF(C$3:C152,C152)=1))=1,SUMIF($C$3:$C$204,C152,$I$3:$I$204),0)</f>
        <v>0</v>
      </c>
      <c r="K152" s="12">
        <f>VLOOKUP(F152,'IEVADIT HA'!$E$8:$K$210,6,FALSE)</f>
        <v>0</v>
      </c>
      <c r="L152" s="12">
        <f>IF(N((COUNTIF(C$3:C152,C152)=1))=1,SUMIF($C$3:$C$204,C152,$K$3:$K$204),0)</f>
        <v>0</v>
      </c>
      <c r="M152" s="12">
        <f>VLOOKUP(F152,'IEVADIT HA'!$E$8:$K$210,7,FALSE)</f>
        <v>0</v>
      </c>
      <c r="N152" s="12">
        <f>IF(N((COUNTIF(C$3:C152,C152)=1))=1,SUMIF($C$3:$C$204,C152,$M$3:$M$204),0)</f>
        <v>0</v>
      </c>
    </row>
    <row r="153" spans="1:14" x14ac:dyDescent="0.25">
      <c r="A153" s="1" t="s">
        <v>576</v>
      </c>
      <c r="B153" t="s">
        <v>175</v>
      </c>
      <c r="C153" t="s">
        <v>657</v>
      </c>
      <c r="D153" t="s">
        <v>48</v>
      </c>
      <c r="E153">
        <v>716</v>
      </c>
      <c r="F153" t="s">
        <v>183</v>
      </c>
      <c r="G153" s="12">
        <f>VLOOKUP(F153,'IEVADIT HA'!$E$8:$H$210,4,FALSE)</f>
        <v>0</v>
      </c>
      <c r="H153" s="12">
        <f>IF(N((COUNTIF(C$3:C153,C153)=1))=1,SUMIF($C$3:$C$204,C153,$G$3:$G$204),0)</f>
        <v>0</v>
      </c>
      <c r="I153" s="12">
        <f>VLOOKUP(F153,'IEVADIT HA'!$E$8:$K$210,5,FALSE)</f>
        <v>0</v>
      </c>
      <c r="J153" s="12">
        <f>IF(N((COUNTIF(C$3:C153,C153)=1))=1,SUMIF($C$3:$C$204,C153,$I$3:$I$204),0)</f>
        <v>0</v>
      </c>
      <c r="K153" s="12">
        <f>VLOOKUP(F153,'IEVADIT HA'!$E$8:$K$210,6,FALSE)</f>
        <v>0</v>
      </c>
      <c r="L153" s="12">
        <f>IF(N((COUNTIF(C$3:C153,C153)=1))=1,SUMIF($C$3:$C$204,C153,$K$3:$K$204),0)</f>
        <v>0</v>
      </c>
      <c r="M153" s="12">
        <f>VLOOKUP(F153,'IEVADIT HA'!$E$8:$K$210,7,FALSE)</f>
        <v>0</v>
      </c>
      <c r="N153" s="12">
        <f>IF(N((COUNTIF(C$3:C153,C153)=1))=1,SUMIF($C$3:$C$204,C153,$M$3:$M$204),0)</f>
        <v>0</v>
      </c>
    </row>
    <row r="154" spans="1:14" x14ac:dyDescent="0.25">
      <c r="A154" s="1" t="s">
        <v>576</v>
      </c>
      <c r="B154" t="s">
        <v>175</v>
      </c>
      <c r="C154" t="s">
        <v>658</v>
      </c>
      <c r="D154" t="s">
        <v>523</v>
      </c>
      <c r="E154">
        <v>610</v>
      </c>
      <c r="F154" t="s">
        <v>478</v>
      </c>
      <c r="G154" s="12">
        <f>VLOOKUP(F154,'IEVADIT HA'!$E$8:$H$210,4,FALSE)</f>
        <v>0</v>
      </c>
      <c r="H154" s="12">
        <f>IF(N((COUNTIF(C$3:C154,C154)=1))=1,SUMIF($C$3:$C$204,C154,$G$3:$G$204),0)</f>
        <v>0</v>
      </c>
      <c r="I154" s="12">
        <f>VLOOKUP(F154,'IEVADIT HA'!$E$8:$K$210,5,FALSE)</f>
        <v>0</v>
      </c>
      <c r="J154" s="12">
        <f>IF(N((COUNTIF(C$3:C154,C154)=1))=1,SUMIF($C$3:$C$204,C154,$I$3:$I$204),0)</f>
        <v>0</v>
      </c>
      <c r="K154" s="12">
        <f>VLOOKUP(F154,'IEVADIT HA'!$E$8:$K$210,6,FALSE)</f>
        <v>0</v>
      </c>
      <c r="L154" s="12">
        <f>IF(N((COUNTIF(C$3:C154,C154)=1))=1,SUMIF($C$3:$C$204,C154,$K$3:$K$204),0)</f>
        <v>0</v>
      </c>
      <c r="M154" s="12">
        <f>VLOOKUP(F154,'IEVADIT HA'!$E$8:$K$210,7,FALSE)</f>
        <v>0</v>
      </c>
      <c r="N154" s="12">
        <f>IF(N((COUNTIF(C$3:C154,C154)=1))=1,SUMIF($C$3:$C$204,C154,$M$3:$M$204),0)</f>
        <v>0</v>
      </c>
    </row>
    <row r="155" spans="1:14" x14ac:dyDescent="0.25">
      <c r="A155" s="1" t="s">
        <v>576</v>
      </c>
      <c r="B155" t="s">
        <v>175</v>
      </c>
      <c r="C155" t="s">
        <v>658</v>
      </c>
      <c r="D155" t="s">
        <v>523</v>
      </c>
      <c r="E155">
        <v>611</v>
      </c>
      <c r="F155" t="s">
        <v>480</v>
      </c>
      <c r="G155" s="12">
        <f>VLOOKUP(F155,'IEVADIT HA'!$E$8:$H$210,4,FALSE)</f>
        <v>0</v>
      </c>
      <c r="H155" s="12">
        <f>IF(N((COUNTIF(C$3:C155,C155)=1))=1,SUMIF($C$3:$C$204,C155,$G$3:$G$204),0)</f>
        <v>0</v>
      </c>
      <c r="I155" s="12">
        <f>VLOOKUP(F155,'IEVADIT HA'!$E$8:$K$210,5,FALSE)</f>
        <v>0</v>
      </c>
      <c r="J155" s="12">
        <f>IF(N((COUNTIF(C$3:C155,C155)=1))=1,SUMIF($C$3:$C$204,C155,$I$3:$I$204),0)</f>
        <v>0</v>
      </c>
      <c r="K155" s="12">
        <f>VLOOKUP(F155,'IEVADIT HA'!$E$8:$K$210,6,FALSE)</f>
        <v>0</v>
      </c>
      <c r="L155" s="12">
        <f>IF(N((COUNTIF(C$3:C155,C155)=1))=1,SUMIF($C$3:$C$204,C155,$K$3:$K$204),0)</f>
        <v>0</v>
      </c>
      <c r="M155" s="12">
        <f>VLOOKUP(F155,'IEVADIT HA'!$E$8:$K$210,7,FALSE)</f>
        <v>0</v>
      </c>
      <c r="N155" s="12">
        <f>IF(N((COUNTIF(C$3:C155,C155)=1))=1,SUMIF($C$3:$C$204,C155,$M$3:$M$204),0)</f>
        <v>0</v>
      </c>
    </row>
    <row r="156" spans="1:14" x14ac:dyDescent="0.25">
      <c r="A156" s="1" t="s">
        <v>576</v>
      </c>
      <c r="B156" t="s">
        <v>208</v>
      </c>
      <c r="C156" t="s">
        <v>659</v>
      </c>
      <c r="D156" t="s">
        <v>224</v>
      </c>
      <c r="E156">
        <v>720</v>
      </c>
      <c r="F156" t="s">
        <v>65</v>
      </c>
      <c r="G156" s="12">
        <f>VLOOKUP(F156,'IEVADIT HA'!$E$8:$H$210,4,FALSE)</f>
        <v>0</v>
      </c>
      <c r="H156" s="12">
        <f>IF(N((COUNTIF(C$3:C156,C156)=1))=1,SUMIF($C$3:$C$204,C156,$G$3:$G$204),0)</f>
        <v>0</v>
      </c>
      <c r="I156" s="12">
        <f>VLOOKUP(F156,'IEVADIT HA'!$E$8:$K$210,5,FALSE)</f>
        <v>0</v>
      </c>
      <c r="J156" s="12">
        <f>IF(N((COUNTIF(C$3:C156,C156)=1))=1,SUMIF($C$3:$C$204,C156,$I$3:$I$204),0)</f>
        <v>0</v>
      </c>
      <c r="K156" s="12">
        <f>VLOOKUP(F156,'IEVADIT HA'!$E$8:$K$210,6,FALSE)</f>
        <v>0</v>
      </c>
      <c r="L156" s="12">
        <f>IF(N((COUNTIF(C$3:C156,C156)=1))=1,SUMIF($C$3:$C$204,C156,$K$3:$K$204),0)</f>
        <v>0</v>
      </c>
      <c r="M156" s="12">
        <f>VLOOKUP(F156,'IEVADIT HA'!$E$8:$K$210,7,FALSE)</f>
        <v>0</v>
      </c>
      <c r="N156" s="12">
        <f>IF(N((COUNTIF(C$3:C156,C156)=1))=1,SUMIF($C$3:$C$204,C156,$M$3:$M$204),0)</f>
        <v>0</v>
      </c>
    </row>
    <row r="157" spans="1:14" x14ac:dyDescent="0.25">
      <c r="A157" s="1" t="s">
        <v>576</v>
      </c>
      <c r="B157" t="s">
        <v>208</v>
      </c>
      <c r="C157" t="s">
        <v>659</v>
      </c>
      <c r="D157" t="s">
        <v>224</v>
      </c>
      <c r="E157">
        <v>760</v>
      </c>
      <c r="F157" t="s">
        <v>66</v>
      </c>
      <c r="G157" s="12">
        <f>VLOOKUP(F157,'IEVADIT HA'!$E$8:$H$210,4,FALSE)</f>
        <v>0</v>
      </c>
      <c r="H157" s="12">
        <f>IF(N((COUNTIF(C$3:C157,C157)=1))=1,SUMIF($C$3:$C$204,C157,$G$3:$G$204),0)</f>
        <v>0</v>
      </c>
      <c r="I157" s="12">
        <f>VLOOKUP(F157,'IEVADIT HA'!$E$8:$K$210,5,FALSE)</f>
        <v>0</v>
      </c>
      <c r="J157" s="12">
        <f>IF(N((COUNTIF(C$3:C157,C157)=1))=1,SUMIF($C$3:$C$204,C157,$I$3:$I$204),0)</f>
        <v>0</v>
      </c>
      <c r="K157" s="12">
        <f>VLOOKUP(F157,'IEVADIT HA'!$E$8:$K$210,6,FALSE)</f>
        <v>0</v>
      </c>
      <c r="L157" s="12">
        <f>IF(N((COUNTIF(C$3:C157,C157)=1))=1,SUMIF($C$3:$C$204,C157,$K$3:$K$204),0)</f>
        <v>0</v>
      </c>
      <c r="M157" s="12">
        <f>VLOOKUP(F157,'IEVADIT HA'!$E$8:$K$210,7,FALSE)</f>
        <v>0</v>
      </c>
      <c r="N157" s="12">
        <f>IF(N((COUNTIF(C$3:C157,C157)=1))=1,SUMIF($C$3:$C$204,C157,$M$3:$M$204),0)</f>
        <v>0</v>
      </c>
    </row>
    <row r="158" spans="1:14" x14ac:dyDescent="0.25">
      <c r="A158" s="1" t="s">
        <v>576</v>
      </c>
      <c r="B158" t="s">
        <v>209</v>
      </c>
      <c r="C158" t="s">
        <v>660</v>
      </c>
      <c r="D158" t="s">
        <v>68</v>
      </c>
      <c r="E158">
        <v>729</v>
      </c>
      <c r="F158" t="s">
        <v>68</v>
      </c>
      <c r="G158" s="12">
        <f>VLOOKUP(F158,'IEVADIT HA'!$E$8:$H$210,4,FALSE)</f>
        <v>0</v>
      </c>
      <c r="H158" s="12">
        <f>IF(N((COUNTIF(C$3:C158,C158)=1))=1,SUMIF($C$3:$C$204,C158,$G$3:$G$204),0)</f>
        <v>0</v>
      </c>
      <c r="I158" s="12">
        <f>VLOOKUP(F158,'IEVADIT HA'!$E$8:$K$210,5,FALSE)</f>
        <v>0</v>
      </c>
      <c r="J158" s="12">
        <f>IF(N((COUNTIF(C$3:C158,C158)=1))=1,SUMIF($C$3:$C$204,C158,$I$3:$I$204),0)</f>
        <v>0</v>
      </c>
      <c r="K158" s="12">
        <f>VLOOKUP(F158,'IEVADIT HA'!$E$8:$K$210,6,FALSE)</f>
        <v>0</v>
      </c>
      <c r="L158" s="12">
        <f>IF(N((COUNTIF(C$3:C158,C158)=1))=1,SUMIF($C$3:$C$204,C158,$K$3:$K$204),0)</f>
        <v>0</v>
      </c>
      <c r="M158" s="12">
        <f>VLOOKUP(F158,'IEVADIT HA'!$E$8:$K$210,7,FALSE)</f>
        <v>0</v>
      </c>
      <c r="N158" s="12">
        <f>IF(N((COUNTIF(C$3:C158,C158)=1))=1,SUMIF($C$3:$C$204,C158,$M$3:$M$204),0)</f>
        <v>0</v>
      </c>
    </row>
    <row r="159" spans="1:14" x14ac:dyDescent="0.25">
      <c r="A159" s="1" t="s">
        <v>576</v>
      </c>
      <c r="B159" t="s">
        <v>209</v>
      </c>
      <c r="C159" t="s">
        <v>660</v>
      </c>
      <c r="D159" t="s">
        <v>68</v>
      </c>
      <c r="E159">
        <v>779</v>
      </c>
      <c r="F159" t="s">
        <v>358</v>
      </c>
      <c r="G159" s="12">
        <f>VLOOKUP(F159,'IEVADIT HA'!$E$8:$H$210,4,FALSE)</f>
        <v>0</v>
      </c>
      <c r="H159" s="12">
        <f>IF(N((COUNTIF(C$3:C159,C159)=1))=1,SUMIF($C$3:$C$204,C159,$G$3:$G$204),0)</f>
        <v>0</v>
      </c>
      <c r="I159" s="12">
        <f>VLOOKUP(F159,'IEVADIT HA'!$E$8:$K$210,5,FALSE)</f>
        <v>0</v>
      </c>
      <c r="J159" s="12">
        <f>IF(N((COUNTIF(C$3:C159,C159)=1))=1,SUMIF($C$3:$C$204,C159,$I$3:$I$204),0)</f>
        <v>0</v>
      </c>
      <c r="K159" s="12">
        <f>VLOOKUP(F159,'IEVADIT HA'!$E$8:$K$210,6,FALSE)</f>
        <v>0</v>
      </c>
      <c r="L159" s="12">
        <f>IF(N((COUNTIF(C$3:C159,C159)=1))=1,SUMIF($C$3:$C$204,C159,$K$3:$K$204),0)</f>
        <v>0</v>
      </c>
      <c r="M159" s="12">
        <f>VLOOKUP(F159,'IEVADIT HA'!$E$8:$K$210,7,FALSE)</f>
        <v>0</v>
      </c>
      <c r="N159" s="12">
        <f>IF(N((COUNTIF(C$3:C159,C159)=1))=1,SUMIF($C$3:$C$204,C159,$M$3:$M$204),0)</f>
        <v>0</v>
      </c>
    </row>
    <row r="160" spans="1:14" x14ac:dyDescent="0.25">
      <c r="A160" s="1" t="s">
        <v>576</v>
      </c>
      <c r="B160" t="s">
        <v>209</v>
      </c>
      <c r="C160" t="s">
        <v>661</v>
      </c>
      <c r="D160" t="s">
        <v>29</v>
      </c>
      <c r="E160">
        <v>727</v>
      </c>
      <c r="F160" t="s">
        <v>29</v>
      </c>
      <c r="G160" s="12">
        <f>VLOOKUP(F160,'IEVADIT HA'!$E$8:$H$210,4,FALSE)</f>
        <v>0</v>
      </c>
      <c r="H160" s="12">
        <f>IF(N((COUNTIF(C$3:C160,C160)=1))=1,SUMIF($C$3:$C$204,C160,$G$3:$G$204),0)</f>
        <v>0</v>
      </c>
      <c r="I160" s="12">
        <f>VLOOKUP(F160,'IEVADIT HA'!$E$8:$K$210,5,FALSE)</f>
        <v>0</v>
      </c>
      <c r="J160" s="12">
        <f>IF(N((COUNTIF(C$3:C160,C160)=1))=1,SUMIF($C$3:$C$204,C160,$I$3:$I$204),0)</f>
        <v>0</v>
      </c>
      <c r="K160" s="12">
        <f>VLOOKUP(F160,'IEVADIT HA'!$E$8:$K$210,6,FALSE)</f>
        <v>0</v>
      </c>
      <c r="L160" s="12">
        <f>IF(N((COUNTIF(C$3:C160,C160)=1))=1,SUMIF($C$3:$C$204,C160,$K$3:$K$204),0)</f>
        <v>0</v>
      </c>
      <c r="M160" s="12">
        <f>VLOOKUP(F160,'IEVADIT HA'!$E$8:$K$210,7,FALSE)</f>
        <v>0</v>
      </c>
      <c r="N160" s="12">
        <f>IF(N((COUNTIF(C$3:C160,C160)=1))=1,SUMIF($C$3:$C$204,C160,$M$3:$M$204),0)</f>
        <v>0</v>
      </c>
    </row>
    <row r="161" spans="1:14" x14ac:dyDescent="0.25">
      <c r="A161" s="1" t="s">
        <v>576</v>
      </c>
      <c r="B161" t="s">
        <v>209</v>
      </c>
      <c r="C161" t="s">
        <v>661</v>
      </c>
      <c r="D161" t="s">
        <v>29</v>
      </c>
      <c r="E161">
        <v>777</v>
      </c>
      <c r="F161" t="s">
        <v>352</v>
      </c>
      <c r="G161" s="12">
        <f>VLOOKUP(F161,'IEVADIT HA'!$E$8:$H$210,4,FALSE)</f>
        <v>0</v>
      </c>
      <c r="H161" s="12">
        <f>IF(N((COUNTIF(C$3:C161,C161)=1))=1,SUMIF($C$3:$C$204,C161,$G$3:$G$204),0)</f>
        <v>0</v>
      </c>
      <c r="I161" s="12">
        <f>VLOOKUP(F161,'IEVADIT HA'!$E$8:$K$210,5,FALSE)</f>
        <v>0</v>
      </c>
      <c r="J161" s="12">
        <f>IF(N((COUNTIF(C$3:C161,C161)=1))=1,SUMIF($C$3:$C$204,C161,$I$3:$I$204),0)</f>
        <v>0</v>
      </c>
      <c r="K161" s="12">
        <f>VLOOKUP(F161,'IEVADIT HA'!$E$8:$K$210,6,FALSE)</f>
        <v>0</v>
      </c>
      <c r="L161" s="12">
        <f>IF(N((COUNTIF(C$3:C161,C161)=1))=1,SUMIF($C$3:$C$204,C161,$K$3:$K$204),0)</f>
        <v>0</v>
      </c>
      <c r="M161" s="12">
        <f>VLOOKUP(F161,'IEVADIT HA'!$E$8:$K$210,7,FALSE)</f>
        <v>0</v>
      </c>
      <c r="N161" s="12">
        <f>IF(N((COUNTIF(C$3:C161,C161)=1))=1,SUMIF($C$3:$C$204,C161,$M$3:$M$204),0)</f>
        <v>0</v>
      </c>
    </row>
    <row r="162" spans="1:14" x14ac:dyDescent="0.25">
      <c r="A162" s="1" t="s">
        <v>576</v>
      </c>
      <c r="B162" t="s">
        <v>209</v>
      </c>
      <c r="C162" t="s">
        <v>662</v>
      </c>
      <c r="D162" t="s">
        <v>210</v>
      </c>
      <c r="E162">
        <v>723</v>
      </c>
      <c r="F162" t="s">
        <v>73</v>
      </c>
      <c r="G162" s="12">
        <f>VLOOKUP(F162,'IEVADIT HA'!$E$8:$H$210,4,FALSE)</f>
        <v>0</v>
      </c>
      <c r="H162" s="12">
        <f>IF(N((COUNTIF(C$3:C162,C162)=1))=1,SUMIF($C$3:$C$204,C162,$G$3:$G$204),0)</f>
        <v>0</v>
      </c>
      <c r="I162" s="12">
        <f>VLOOKUP(F162,'IEVADIT HA'!$E$8:$K$210,5,FALSE)</f>
        <v>0</v>
      </c>
      <c r="J162" s="12">
        <f>IF(N((COUNTIF(C$3:C162,C162)=1))=1,SUMIF($C$3:$C$204,C162,$I$3:$I$204),0)</f>
        <v>0</v>
      </c>
      <c r="K162" s="12">
        <f>VLOOKUP(F162,'IEVADIT HA'!$E$8:$K$210,6,FALSE)</f>
        <v>0</v>
      </c>
      <c r="L162" s="12">
        <f>IF(N((COUNTIF(C$3:C162,C162)=1))=1,SUMIF($C$3:$C$204,C162,$K$3:$K$204),0)</f>
        <v>0</v>
      </c>
      <c r="M162" s="12">
        <f>VLOOKUP(F162,'IEVADIT HA'!$E$8:$K$210,7,FALSE)</f>
        <v>0</v>
      </c>
      <c r="N162" s="12">
        <f>IF(N((COUNTIF(C$3:C162,C162)=1))=1,SUMIF($C$3:$C$204,C162,$M$3:$M$204),0)</f>
        <v>0</v>
      </c>
    </row>
    <row r="163" spans="1:14" x14ac:dyDescent="0.25">
      <c r="A163" s="1" t="s">
        <v>576</v>
      </c>
      <c r="B163" t="s">
        <v>209</v>
      </c>
      <c r="C163" t="s">
        <v>662</v>
      </c>
      <c r="D163" t="s">
        <v>210</v>
      </c>
      <c r="E163">
        <v>724</v>
      </c>
      <c r="F163" t="s">
        <v>74</v>
      </c>
      <c r="G163" s="12">
        <f>VLOOKUP(F163,'IEVADIT HA'!$E$8:$H$210,4,FALSE)</f>
        <v>0</v>
      </c>
      <c r="H163" s="12">
        <f>IF(N((COUNTIF(C$3:C163,C163)=1))=1,SUMIF($C$3:$C$204,C163,$G$3:$G$204),0)</f>
        <v>0</v>
      </c>
      <c r="I163" s="12">
        <f>VLOOKUP(F163,'IEVADIT HA'!$E$8:$K$210,5,FALSE)</f>
        <v>0</v>
      </c>
      <c r="J163" s="12">
        <f>IF(N((COUNTIF(C$3:C163,C163)=1))=1,SUMIF($C$3:$C$204,C163,$I$3:$I$204),0)</f>
        <v>0</v>
      </c>
      <c r="K163" s="12">
        <f>VLOOKUP(F163,'IEVADIT HA'!$E$8:$K$210,6,FALSE)</f>
        <v>0</v>
      </c>
      <c r="L163" s="12">
        <f>IF(N((COUNTIF(C$3:C163,C163)=1))=1,SUMIF($C$3:$C$204,C163,$K$3:$K$204),0)</f>
        <v>0</v>
      </c>
      <c r="M163" s="12">
        <f>VLOOKUP(F163,'IEVADIT HA'!$E$8:$K$210,7,FALSE)</f>
        <v>0</v>
      </c>
      <c r="N163" s="12">
        <f>IF(N((COUNTIF(C$3:C163,C163)=1))=1,SUMIF($C$3:$C$204,C163,$M$3:$M$204),0)</f>
        <v>0</v>
      </c>
    </row>
    <row r="164" spans="1:14" x14ac:dyDescent="0.25">
      <c r="A164" s="1" t="s">
        <v>576</v>
      </c>
      <c r="B164" t="s">
        <v>209</v>
      </c>
      <c r="C164" t="s">
        <v>662</v>
      </c>
      <c r="D164" t="s">
        <v>210</v>
      </c>
      <c r="E164">
        <v>725</v>
      </c>
      <c r="F164" t="s">
        <v>75</v>
      </c>
      <c r="G164" s="12">
        <f>VLOOKUP(F164,'IEVADIT HA'!$E$8:$H$210,4,FALSE)</f>
        <v>0</v>
      </c>
      <c r="H164" s="12">
        <f>IF(N((COUNTIF(C$3:C164,C164)=1))=1,SUMIF($C$3:$C$204,C164,$G$3:$G$204),0)</f>
        <v>0</v>
      </c>
      <c r="I164" s="12">
        <f>VLOOKUP(F164,'IEVADIT HA'!$E$8:$K$210,5,FALSE)</f>
        <v>0</v>
      </c>
      <c r="J164" s="12">
        <f>IF(N((COUNTIF(C$3:C164,C164)=1))=1,SUMIF($C$3:$C$204,C164,$I$3:$I$204),0)</f>
        <v>0</v>
      </c>
      <c r="K164" s="12">
        <f>VLOOKUP(F164,'IEVADIT HA'!$E$8:$K$210,6,FALSE)</f>
        <v>0</v>
      </c>
      <c r="L164" s="12">
        <f>IF(N((COUNTIF(C$3:C164,C164)=1))=1,SUMIF($C$3:$C$204,C164,$K$3:$K$204),0)</f>
        <v>0</v>
      </c>
      <c r="M164" s="12">
        <f>VLOOKUP(F164,'IEVADIT HA'!$E$8:$K$210,7,FALSE)</f>
        <v>0</v>
      </c>
      <c r="N164" s="12">
        <f>IF(N((COUNTIF(C$3:C164,C164)=1))=1,SUMIF($C$3:$C$204,C164,$M$3:$M$204),0)</f>
        <v>0</v>
      </c>
    </row>
    <row r="165" spans="1:14" x14ac:dyDescent="0.25">
      <c r="A165" s="1" t="s">
        <v>576</v>
      </c>
      <c r="B165" t="s">
        <v>209</v>
      </c>
      <c r="C165" t="s">
        <v>662</v>
      </c>
      <c r="D165" t="s">
        <v>210</v>
      </c>
      <c r="E165">
        <v>773</v>
      </c>
      <c r="F165" t="s">
        <v>339</v>
      </c>
      <c r="G165" s="12">
        <f>VLOOKUP(F165,'IEVADIT HA'!$E$8:$H$210,4,FALSE)</f>
        <v>0</v>
      </c>
      <c r="H165" s="12">
        <f>IF(N((COUNTIF(C$3:C165,C165)=1))=1,SUMIF($C$3:$C$204,C165,$G$3:$G$204),0)</f>
        <v>0</v>
      </c>
      <c r="I165" s="12">
        <f>VLOOKUP(F165,'IEVADIT HA'!$E$8:$K$210,5,FALSE)</f>
        <v>0</v>
      </c>
      <c r="J165" s="12">
        <f>IF(N((COUNTIF(C$3:C165,C165)=1))=1,SUMIF($C$3:$C$204,C165,$I$3:$I$204),0)</f>
        <v>0</v>
      </c>
      <c r="K165" s="12">
        <f>VLOOKUP(F165,'IEVADIT HA'!$E$8:$K$210,6,FALSE)</f>
        <v>0</v>
      </c>
      <c r="L165" s="12">
        <f>IF(N((COUNTIF(C$3:C165,C165)=1))=1,SUMIF($C$3:$C$204,C165,$K$3:$K$204),0)</f>
        <v>0</v>
      </c>
      <c r="M165" s="12">
        <f>VLOOKUP(F165,'IEVADIT HA'!$E$8:$K$210,7,FALSE)</f>
        <v>0</v>
      </c>
      <c r="N165" s="12">
        <f>IF(N((COUNTIF(C$3:C165,C165)=1))=1,SUMIF($C$3:$C$204,C165,$M$3:$M$204),0)</f>
        <v>0</v>
      </c>
    </row>
    <row r="166" spans="1:14" x14ac:dyDescent="0.25">
      <c r="A166" s="1" t="s">
        <v>576</v>
      </c>
      <c r="B166" t="s">
        <v>209</v>
      </c>
      <c r="C166" t="s">
        <v>662</v>
      </c>
      <c r="D166" t="s">
        <v>210</v>
      </c>
      <c r="E166">
        <v>774</v>
      </c>
      <c r="F166" t="s">
        <v>343</v>
      </c>
      <c r="G166" s="12">
        <f>VLOOKUP(F166,'IEVADIT HA'!$E$8:$H$210,4,FALSE)</f>
        <v>0</v>
      </c>
      <c r="H166" s="12">
        <f>IF(N((COUNTIF(C$3:C166,C166)=1))=1,SUMIF($C$3:$C$204,C166,$G$3:$G$204),0)</f>
        <v>0</v>
      </c>
      <c r="I166" s="12">
        <f>VLOOKUP(F166,'IEVADIT HA'!$E$8:$K$210,5,FALSE)</f>
        <v>0</v>
      </c>
      <c r="J166" s="12">
        <f>IF(N((COUNTIF(C$3:C166,C166)=1))=1,SUMIF($C$3:$C$204,C166,$I$3:$I$204),0)</f>
        <v>0</v>
      </c>
      <c r="K166" s="12">
        <f>VLOOKUP(F166,'IEVADIT HA'!$E$8:$K$210,6,FALSE)</f>
        <v>0</v>
      </c>
      <c r="L166" s="12">
        <f>IF(N((COUNTIF(C$3:C166,C166)=1))=1,SUMIF($C$3:$C$204,C166,$K$3:$K$204),0)</f>
        <v>0</v>
      </c>
      <c r="M166" s="12">
        <f>VLOOKUP(F166,'IEVADIT HA'!$E$8:$K$210,7,FALSE)</f>
        <v>0</v>
      </c>
      <c r="N166" s="12">
        <f>IF(N((COUNTIF(C$3:C166,C166)=1))=1,SUMIF($C$3:$C$204,C166,$M$3:$M$204),0)</f>
        <v>0</v>
      </c>
    </row>
    <row r="167" spans="1:14" x14ac:dyDescent="0.25">
      <c r="A167" s="1" t="s">
        <v>576</v>
      </c>
      <c r="B167" t="s">
        <v>209</v>
      </c>
      <c r="C167" t="s">
        <v>662</v>
      </c>
      <c r="D167" t="s">
        <v>210</v>
      </c>
      <c r="E167">
        <v>775</v>
      </c>
      <c r="F167" t="s">
        <v>346</v>
      </c>
      <c r="G167" s="12">
        <f>VLOOKUP(F167,'IEVADIT HA'!$E$8:$H$210,4,FALSE)</f>
        <v>0</v>
      </c>
      <c r="H167" s="12">
        <f>IF(N((COUNTIF(C$3:C167,C167)=1))=1,SUMIF($C$3:$C$204,C167,$G$3:$G$204),0)</f>
        <v>0</v>
      </c>
      <c r="I167" s="12">
        <f>VLOOKUP(F167,'IEVADIT HA'!$E$8:$K$210,5,FALSE)</f>
        <v>0</v>
      </c>
      <c r="J167" s="12">
        <f>IF(N((COUNTIF(C$3:C167,C167)=1))=1,SUMIF($C$3:$C$204,C167,$I$3:$I$204),0)</f>
        <v>0</v>
      </c>
      <c r="K167" s="12">
        <f>VLOOKUP(F167,'IEVADIT HA'!$E$8:$K$210,6,FALSE)</f>
        <v>0</v>
      </c>
      <c r="L167" s="12">
        <f>IF(N((COUNTIF(C$3:C167,C167)=1))=1,SUMIF($C$3:$C$204,C167,$K$3:$K$204),0)</f>
        <v>0</v>
      </c>
      <c r="M167" s="12">
        <f>VLOOKUP(F167,'IEVADIT HA'!$E$8:$K$210,7,FALSE)</f>
        <v>0</v>
      </c>
      <c r="N167" s="12">
        <f>IF(N((COUNTIF(C$3:C167,C167)=1))=1,SUMIF($C$3:$C$204,C167,$M$3:$M$204),0)</f>
        <v>0</v>
      </c>
    </row>
    <row r="168" spans="1:14" x14ac:dyDescent="0.25">
      <c r="A168" s="1" t="s">
        <v>576</v>
      </c>
      <c r="B168" t="s">
        <v>209</v>
      </c>
      <c r="C168" t="s">
        <v>662</v>
      </c>
      <c r="D168" t="s">
        <v>210</v>
      </c>
      <c r="E168">
        <v>781</v>
      </c>
      <c r="F168" t="s">
        <v>337</v>
      </c>
      <c r="G168" s="12">
        <f>VLOOKUP(F168,'IEVADIT HA'!$E$8:$H$210,4,FALSE)</f>
        <v>0</v>
      </c>
      <c r="H168" s="12">
        <f>IF(N((COUNTIF(C$3:C168,C168)=1))=1,SUMIF($C$3:$C$204,C168,$G$3:$G$204),0)</f>
        <v>0</v>
      </c>
      <c r="I168" s="12">
        <f>VLOOKUP(F168,'IEVADIT HA'!$E$8:$K$210,5,FALSE)</f>
        <v>0</v>
      </c>
      <c r="J168" s="12">
        <f>IF(N((COUNTIF(C$3:C168,C168)=1))=1,SUMIF($C$3:$C$204,C168,$I$3:$I$204),0)</f>
        <v>0</v>
      </c>
      <c r="K168" s="12">
        <f>VLOOKUP(F168,'IEVADIT HA'!$E$8:$K$210,6,FALSE)</f>
        <v>0</v>
      </c>
      <c r="L168" s="12">
        <f>IF(N((COUNTIF(C$3:C168,C168)=1))=1,SUMIF($C$3:$C$204,C168,$K$3:$K$204),0)</f>
        <v>0</v>
      </c>
      <c r="M168" s="12">
        <f>VLOOKUP(F168,'IEVADIT HA'!$E$8:$K$210,7,FALSE)</f>
        <v>0</v>
      </c>
      <c r="N168" s="12">
        <f>IF(N((COUNTIF(C$3:C168,C168)=1))=1,SUMIF($C$3:$C$204,C168,$M$3:$M$204),0)</f>
        <v>0</v>
      </c>
    </row>
    <row r="169" spans="1:14" x14ac:dyDescent="0.25">
      <c r="A169" s="1" t="s">
        <v>576</v>
      </c>
      <c r="B169" t="s">
        <v>209</v>
      </c>
      <c r="C169" t="s">
        <v>663</v>
      </c>
      <c r="D169" t="s">
        <v>72</v>
      </c>
      <c r="E169">
        <v>714</v>
      </c>
      <c r="F169" t="s">
        <v>72</v>
      </c>
      <c r="G169" s="12">
        <f>VLOOKUP(F169,'IEVADIT HA'!$E$8:$H$210,4,FALSE)</f>
        <v>0</v>
      </c>
      <c r="H169" s="12">
        <f>IF(N((COUNTIF(C$3:C169,C169)=1))=1,SUMIF($C$3:$C$204,C169,$G$3:$G$204),0)</f>
        <v>0</v>
      </c>
      <c r="I169" s="12">
        <f>VLOOKUP(F169,'IEVADIT HA'!$E$8:$K$210,5,FALSE)</f>
        <v>0</v>
      </c>
      <c r="J169" s="12">
        <f>IF(N((COUNTIF(C$3:C169,C169)=1))=1,SUMIF($C$3:$C$204,C169,$I$3:$I$204),0)</f>
        <v>0</v>
      </c>
      <c r="K169" s="12">
        <f>VLOOKUP(F169,'IEVADIT HA'!$E$8:$K$210,6,FALSE)</f>
        <v>0</v>
      </c>
      <c r="L169" s="12">
        <f>IF(N((COUNTIF(C$3:C169,C169)=1))=1,SUMIF($C$3:$C$204,C169,$K$3:$K$204),0)</f>
        <v>0</v>
      </c>
      <c r="M169" s="12">
        <f>VLOOKUP(F169,'IEVADIT HA'!$E$8:$K$210,7,FALSE)</f>
        <v>0</v>
      </c>
      <c r="N169" s="12">
        <f>IF(N((COUNTIF(C$3:C169,C169)=1))=1,SUMIF($C$3:$C$204,C169,$M$3:$M$204),0)</f>
        <v>0</v>
      </c>
    </row>
    <row r="170" spans="1:14" x14ac:dyDescent="0.25">
      <c r="A170" s="1" t="s">
        <v>576</v>
      </c>
      <c r="B170" t="s">
        <v>209</v>
      </c>
      <c r="C170" t="s">
        <v>663</v>
      </c>
      <c r="D170" t="s">
        <v>72</v>
      </c>
      <c r="E170">
        <v>784</v>
      </c>
      <c r="F170" t="s">
        <v>361</v>
      </c>
      <c r="G170" s="12">
        <f>VLOOKUP(F170,'IEVADIT HA'!$E$8:$H$210,4,FALSE)</f>
        <v>0</v>
      </c>
      <c r="H170" s="12">
        <f>IF(N((COUNTIF(C$3:C170,C170)=1))=1,SUMIF($C$3:$C$204,C170,$G$3:$G$204),0)</f>
        <v>0</v>
      </c>
      <c r="I170" s="12">
        <f>VLOOKUP(F170,'IEVADIT HA'!$E$8:$K$210,5,FALSE)</f>
        <v>0</v>
      </c>
      <c r="J170" s="12">
        <f>IF(N((COUNTIF(C$3:C170,C170)=1))=1,SUMIF($C$3:$C$204,C170,$I$3:$I$204),0)</f>
        <v>0</v>
      </c>
      <c r="K170" s="12">
        <f>VLOOKUP(F170,'IEVADIT HA'!$E$8:$K$210,6,FALSE)</f>
        <v>0</v>
      </c>
      <c r="L170" s="12">
        <f>IF(N((COUNTIF(C$3:C170,C170)=1))=1,SUMIF($C$3:$C$204,C170,$K$3:$K$204),0)</f>
        <v>0</v>
      </c>
      <c r="M170" s="12">
        <f>VLOOKUP(F170,'IEVADIT HA'!$E$8:$K$210,7,FALSE)</f>
        <v>0</v>
      </c>
      <c r="N170" s="12">
        <f>IF(N((COUNTIF(C$3:C170,C170)=1))=1,SUMIF($C$3:$C$204,C170,$M$3:$M$204),0)</f>
        <v>0</v>
      </c>
    </row>
    <row r="171" spans="1:14" x14ac:dyDescent="0.25">
      <c r="A171" s="1" t="s">
        <v>576</v>
      </c>
      <c r="B171" t="s">
        <v>209</v>
      </c>
      <c r="C171" t="s">
        <v>664</v>
      </c>
      <c r="D171" t="s">
        <v>76</v>
      </c>
      <c r="E171">
        <v>726</v>
      </c>
      <c r="F171" t="s">
        <v>76</v>
      </c>
      <c r="G171" s="12">
        <f>VLOOKUP(F171,'IEVADIT HA'!$E$8:$H$210,4,FALSE)</f>
        <v>0</v>
      </c>
      <c r="H171" s="12">
        <f>IF(N((COUNTIF(C$3:C171,C171)=1))=1,SUMIF($C$3:$C$204,C171,$G$3:$G$204),0)</f>
        <v>0</v>
      </c>
      <c r="I171" s="12">
        <f>VLOOKUP(F171,'IEVADIT HA'!$E$8:$K$210,5,FALSE)</f>
        <v>0</v>
      </c>
      <c r="J171" s="12">
        <f>IF(N((COUNTIF(C$3:C171,C171)=1))=1,SUMIF($C$3:$C$204,C171,$I$3:$I$204),0)</f>
        <v>0</v>
      </c>
      <c r="K171" s="12">
        <f>VLOOKUP(F171,'IEVADIT HA'!$E$8:$K$210,6,FALSE)</f>
        <v>0</v>
      </c>
      <c r="L171" s="12">
        <f>IF(N((COUNTIF(C$3:C171,C171)=1))=1,SUMIF($C$3:$C$204,C171,$K$3:$K$204),0)</f>
        <v>0</v>
      </c>
      <c r="M171" s="12">
        <f>VLOOKUP(F171,'IEVADIT HA'!$E$8:$K$210,7,FALSE)</f>
        <v>0</v>
      </c>
      <c r="N171" s="12">
        <f>IF(N((COUNTIF(C$3:C171,C171)=1))=1,SUMIF($C$3:$C$204,C171,$M$3:$M$204),0)</f>
        <v>0</v>
      </c>
    </row>
    <row r="172" spans="1:14" x14ac:dyDescent="0.25">
      <c r="A172" s="1" t="s">
        <v>576</v>
      </c>
      <c r="B172" t="s">
        <v>209</v>
      </c>
      <c r="C172" t="s">
        <v>664</v>
      </c>
      <c r="D172" t="s">
        <v>76</v>
      </c>
      <c r="E172">
        <v>776</v>
      </c>
      <c r="F172" t="s">
        <v>349</v>
      </c>
      <c r="G172" s="12">
        <f>VLOOKUP(F172,'IEVADIT HA'!$E$8:$H$210,4,FALSE)</f>
        <v>0</v>
      </c>
      <c r="H172" s="12">
        <f>IF(N((COUNTIF(C$3:C172,C172)=1))=1,SUMIF($C$3:$C$204,C172,$G$3:$G$204),0)</f>
        <v>0</v>
      </c>
      <c r="I172" s="12">
        <f>VLOOKUP(F172,'IEVADIT HA'!$E$8:$K$210,5,FALSE)</f>
        <v>0</v>
      </c>
      <c r="J172" s="12">
        <f>IF(N((COUNTIF(C$3:C172,C172)=1))=1,SUMIF($C$3:$C$204,C172,$I$3:$I$204),0)</f>
        <v>0</v>
      </c>
      <c r="K172" s="12">
        <f>VLOOKUP(F172,'IEVADIT HA'!$E$8:$K$210,6,FALSE)</f>
        <v>0</v>
      </c>
      <c r="L172" s="12">
        <f>IF(N((COUNTIF(C$3:C172,C172)=1))=1,SUMIF($C$3:$C$204,C172,$K$3:$K$204),0)</f>
        <v>0</v>
      </c>
      <c r="M172" s="12">
        <f>VLOOKUP(F172,'IEVADIT HA'!$E$8:$K$210,7,FALSE)</f>
        <v>0</v>
      </c>
      <c r="N172" s="12">
        <f>IF(N((COUNTIF(C$3:C172,C172)=1))=1,SUMIF($C$3:$C$204,C172,$M$3:$M$204),0)</f>
        <v>0</v>
      </c>
    </row>
    <row r="173" spans="1:14" x14ac:dyDescent="0.25">
      <c r="A173" s="1" t="s">
        <v>576</v>
      </c>
      <c r="B173" t="s">
        <v>209</v>
      </c>
      <c r="C173" t="s">
        <v>665</v>
      </c>
      <c r="D173" t="s">
        <v>28</v>
      </c>
      <c r="E173">
        <v>430</v>
      </c>
      <c r="F173" t="s">
        <v>212</v>
      </c>
      <c r="G173" s="12">
        <f>VLOOKUP(F173,'IEVADIT HA'!$E$8:$H$210,4,FALSE)</f>
        <v>0</v>
      </c>
      <c r="H173" s="12">
        <f>IF(N((COUNTIF(C$3:C173,C173)=1))=1,SUMIF($C$3:$C$204,C173,$G$3:$G$204),0)</f>
        <v>0</v>
      </c>
      <c r="I173" s="12">
        <f>VLOOKUP(F173,'IEVADIT HA'!$E$8:$K$210,5,FALSE)</f>
        <v>0</v>
      </c>
      <c r="J173" s="12">
        <f>IF(N((COUNTIF(C$3:C173,C173)=1))=1,SUMIF($C$3:$C$204,C173,$I$3:$I$204),0)</f>
        <v>0</v>
      </c>
      <c r="K173" s="12">
        <f>VLOOKUP(F173,'IEVADIT HA'!$E$8:$K$210,6,FALSE)</f>
        <v>0</v>
      </c>
      <c r="L173" s="12">
        <f>IF(N((COUNTIF(C$3:C173,C173)=1))=1,SUMIF($C$3:$C$204,C173,$K$3:$K$204),0)</f>
        <v>0</v>
      </c>
      <c r="M173" s="12">
        <f>VLOOKUP(F173,'IEVADIT HA'!$E$8:$K$210,7,FALSE)</f>
        <v>0</v>
      </c>
      <c r="N173" s="12">
        <f>IF(N((COUNTIF(C$3:C173,C173)=1))=1,SUMIF($C$3:$C$204,C173,$M$3:$M$204),0)</f>
        <v>0</v>
      </c>
    </row>
    <row r="174" spans="1:14" x14ac:dyDescent="0.25">
      <c r="A174" s="1" t="s">
        <v>576</v>
      </c>
      <c r="B174" t="s">
        <v>209</v>
      </c>
      <c r="C174" t="s">
        <v>666</v>
      </c>
      <c r="D174" t="s">
        <v>63</v>
      </c>
      <c r="E174">
        <v>728</v>
      </c>
      <c r="F174" t="s">
        <v>63</v>
      </c>
      <c r="G174" s="12">
        <f>VLOOKUP(F174,'IEVADIT HA'!$E$8:$H$210,4,FALSE)</f>
        <v>0</v>
      </c>
      <c r="H174" s="12">
        <f>IF(N((COUNTIF(C$3:C174,C174)=1))=1,SUMIF($C$3:$C$204,C174,$G$3:$G$204),0)</f>
        <v>0</v>
      </c>
      <c r="I174" s="12">
        <f>VLOOKUP(F174,'IEVADIT HA'!$E$8:$K$210,5,FALSE)</f>
        <v>0</v>
      </c>
      <c r="J174" s="12">
        <f>IF(N((COUNTIF(C$3:C174,C174)=1))=1,SUMIF($C$3:$C$204,C174,$I$3:$I$204),0)</f>
        <v>0</v>
      </c>
      <c r="K174" s="12">
        <f>VLOOKUP(F174,'IEVADIT HA'!$E$8:$K$210,6,FALSE)</f>
        <v>0</v>
      </c>
      <c r="L174" s="12">
        <f>IF(N((COUNTIF(C$3:C174,C174)=1))=1,SUMIF($C$3:$C$204,C174,$K$3:$K$204),0)</f>
        <v>0</v>
      </c>
      <c r="M174" s="12">
        <f>VLOOKUP(F174,'IEVADIT HA'!$E$8:$K$210,7,FALSE)</f>
        <v>0</v>
      </c>
      <c r="N174" s="12">
        <f>IF(N((COUNTIF(C$3:C174,C174)=1))=1,SUMIF($C$3:$C$204,C174,$M$3:$M$204),0)</f>
        <v>0</v>
      </c>
    </row>
    <row r="175" spans="1:14" x14ac:dyDescent="0.25">
      <c r="A175" s="1" t="s">
        <v>576</v>
      </c>
      <c r="B175" t="s">
        <v>209</v>
      </c>
      <c r="C175" t="s">
        <v>666</v>
      </c>
      <c r="D175" t="s">
        <v>63</v>
      </c>
      <c r="E175">
        <v>778</v>
      </c>
      <c r="F175" t="s">
        <v>355</v>
      </c>
      <c r="G175" s="12">
        <f>VLOOKUP(F175,'IEVADIT HA'!$E$8:$H$210,4,FALSE)</f>
        <v>0</v>
      </c>
      <c r="H175" s="12">
        <f>IF(N((COUNTIF(C$3:C175,C175)=1))=1,SUMIF($C$3:$C$204,C175,$G$3:$G$204),0)</f>
        <v>0</v>
      </c>
      <c r="I175" s="12">
        <f>VLOOKUP(F175,'IEVADIT HA'!$E$8:$K$210,5,FALSE)</f>
        <v>0</v>
      </c>
      <c r="J175" s="12">
        <f>IF(N((COUNTIF(C$3:C175,C175)=1))=1,SUMIF($C$3:$C$204,C175,$I$3:$I$204),0)</f>
        <v>0</v>
      </c>
      <c r="K175" s="12">
        <f>VLOOKUP(F175,'IEVADIT HA'!$E$8:$K$210,6,FALSE)</f>
        <v>0</v>
      </c>
      <c r="L175" s="12">
        <f>IF(N((COUNTIF(C$3:C175,C175)=1))=1,SUMIF($C$3:$C$204,C175,$K$3:$K$204),0)</f>
        <v>0</v>
      </c>
      <c r="M175" s="12">
        <f>VLOOKUP(F175,'IEVADIT HA'!$E$8:$K$210,7,FALSE)</f>
        <v>0</v>
      </c>
      <c r="N175" s="12">
        <f>IF(N((COUNTIF(C$3:C175,C175)=1))=1,SUMIF($C$3:$C$204,C175,$M$3:$M$204),0)</f>
        <v>0</v>
      </c>
    </row>
    <row r="176" spans="1:14" x14ac:dyDescent="0.25">
      <c r="A176" s="1" t="s">
        <v>576</v>
      </c>
      <c r="B176" t="s">
        <v>209</v>
      </c>
      <c r="C176" t="s">
        <v>667</v>
      </c>
      <c r="D176" t="s">
        <v>27</v>
      </c>
      <c r="E176">
        <v>443</v>
      </c>
      <c r="F176" t="s">
        <v>27</v>
      </c>
      <c r="G176" s="12">
        <f>VLOOKUP(F176,'IEVADIT HA'!$E$8:$H$210,4,FALSE)</f>
        <v>0</v>
      </c>
      <c r="H176" s="12">
        <f>IF(N((COUNTIF(C$3:C176,C176)=1))=1,SUMIF($C$3:$C$204,C176,$G$3:$G$204),0)</f>
        <v>0</v>
      </c>
      <c r="I176" s="12">
        <f>VLOOKUP(F176,'IEVADIT HA'!$E$8:$K$210,5,FALSE)</f>
        <v>0</v>
      </c>
      <c r="J176" s="12">
        <f>IF(N((COUNTIF(C$3:C176,C176)=1))=1,SUMIF($C$3:$C$204,C176,$I$3:$I$204),0)</f>
        <v>0</v>
      </c>
      <c r="K176" s="12">
        <f>VLOOKUP(F176,'IEVADIT HA'!$E$8:$K$210,6,FALSE)</f>
        <v>0</v>
      </c>
      <c r="L176" s="12">
        <f>IF(N((COUNTIF(C$3:C176,C176)=1))=1,SUMIF($C$3:$C$204,C176,$K$3:$K$204),0)</f>
        <v>0</v>
      </c>
      <c r="M176" s="12">
        <f>VLOOKUP(F176,'IEVADIT HA'!$E$8:$K$210,7,FALSE)</f>
        <v>0</v>
      </c>
      <c r="N176" s="12">
        <f>IF(N((COUNTIF(C$3:C176,C176)=1))=1,SUMIF($C$3:$C$204,C176,$M$3:$M$204),0)</f>
        <v>0</v>
      </c>
    </row>
    <row r="177" spans="1:14" x14ac:dyDescent="0.25">
      <c r="A177" s="1" t="s">
        <v>576</v>
      </c>
      <c r="B177" t="s">
        <v>209</v>
      </c>
      <c r="C177" t="s">
        <v>667</v>
      </c>
      <c r="D177" t="s">
        <v>27</v>
      </c>
      <c r="E177">
        <v>473</v>
      </c>
      <c r="F177" t="s">
        <v>375</v>
      </c>
      <c r="G177" s="12">
        <f>VLOOKUP(F177,'IEVADIT HA'!$E$8:$H$210,4,FALSE)</f>
        <v>0</v>
      </c>
      <c r="H177" s="12">
        <f>IF(N((COUNTIF(C$3:C177,C177)=1))=1,SUMIF($C$3:$C$204,C177,$G$3:$G$204),0)</f>
        <v>0</v>
      </c>
      <c r="I177" s="12">
        <f>VLOOKUP(F177,'IEVADIT HA'!$E$8:$K$210,5,FALSE)</f>
        <v>0</v>
      </c>
      <c r="J177" s="12">
        <f>IF(N((COUNTIF(C$3:C177,C177)=1))=1,SUMIF($C$3:$C$204,C177,$I$3:$I$204),0)</f>
        <v>0</v>
      </c>
      <c r="K177" s="12">
        <f>VLOOKUP(F177,'IEVADIT HA'!$E$8:$K$210,6,FALSE)</f>
        <v>0</v>
      </c>
      <c r="L177" s="12">
        <f>IF(N((COUNTIF(C$3:C177,C177)=1))=1,SUMIF($C$3:$C$204,C177,$K$3:$K$204),0)</f>
        <v>0</v>
      </c>
      <c r="M177" s="12">
        <f>VLOOKUP(F177,'IEVADIT HA'!$E$8:$K$210,7,FALSE)</f>
        <v>0</v>
      </c>
      <c r="N177" s="12">
        <f>IF(N((COUNTIF(C$3:C177,C177)=1))=1,SUMIF($C$3:$C$204,C177,$M$3:$M$204),0)</f>
        <v>0</v>
      </c>
    </row>
    <row r="178" spans="1:14" x14ac:dyDescent="0.25">
      <c r="A178" s="1" t="s">
        <v>576</v>
      </c>
      <c r="B178" t="s">
        <v>209</v>
      </c>
      <c r="C178" t="s">
        <v>686</v>
      </c>
      <c r="D178" s="1" t="s">
        <v>575</v>
      </c>
      <c r="E178">
        <v>441</v>
      </c>
      <c r="F178" t="s">
        <v>60</v>
      </c>
      <c r="G178" s="12">
        <f>VLOOKUP(F178,'IEVADIT HA'!$E$8:$H$210,4,FALSE)</f>
        <v>0</v>
      </c>
      <c r="H178" s="12">
        <f>IF(N((COUNTIF(C$3:C178,C178)=1))=1,SUMIF($C$3:$C$204,C178,$G$3:$G$204),0)</f>
        <v>0</v>
      </c>
      <c r="I178" s="12">
        <f>VLOOKUP(F178,'IEVADIT HA'!$E$8:$K$210,5,FALSE)</f>
        <v>0</v>
      </c>
      <c r="J178" s="12">
        <f>IF(N((COUNTIF(C$3:C178,C178)=1))=1,SUMIF($C$3:$C$204,C178,$I$3:$I$204),0)</f>
        <v>0</v>
      </c>
      <c r="K178" s="12">
        <f>VLOOKUP(F178,'IEVADIT HA'!$E$8:$K$210,6,FALSE)</f>
        <v>0</v>
      </c>
      <c r="L178" s="12">
        <f>IF(N((COUNTIF(C$3:C178,C178)=1))=1,SUMIF($C$3:$C$204,C178,$K$3:$K$204),0)</f>
        <v>0</v>
      </c>
      <c r="M178" s="12">
        <f>VLOOKUP(F178,'IEVADIT HA'!$E$8:$K$210,7,FALSE)</f>
        <v>0</v>
      </c>
      <c r="N178" s="12">
        <f>IF(N((COUNTIF(C$3:C178,C178)=1))=1,SUMIF($C$3:$C$204,C178,$M$3:$M$204),0)</f>
        <v>0</v>
      </c>
    </row>
    <row r="179" spans="1:14" x14ac:dyDescent="0.25">
      <c r="A179" s="1" t="s">
        <v>576</v>
      </c>
      <c r="B179" t="s">
        <v>209</v>
      </c>
      <c r="C179" t="s">
        <v>686</v>
      </c>
      <c r="D179" t="s">
        <v>575</v>
      </c>
      <c r="E179">
        <v>471</v>
      </c>
      <c r="F179" t="s">
        <v>368</v>
      </c>
      <c r="G179" s="12">
        <f>VLOOKUP(F179,'IEVADIT HA'!$E$8:$H$210,4,FALSE)</f>
        <v>0</v>
      </c>
      <c r="H179" s="12">
        <f>IF(N((COUNTIF(C$3:C179,C179)=1))=1,SUMIF($C$3:$C$204,C179,$G$3:$G$204),0)</f>
        <v>0</v>
      </c>
      <c r="I179" s="12">
        <f>VLOOKUP(F179,'IEVADIT HA'!$E$8:$K$210,5,FALSE)</f>
        <v>0</v>
      </c>
      <c r="J179" s="12">
        <f>IF(N((COUNTIF(C$3:C179,C179)=1))=1,SUMIF($C$3:$C$204,C179,$I$3:$I$204),0)</f>
        <v>0</v>
      </c>
      <c r="K179" s="12">
        <f>VLOOKUP(F179,'IEVADIT HA'!$E$8:$K$210,6,FALSE)</f>
        <v>0</v>
      </c>
      <c r="L179" s="12">
        <f>IF(N((COUNTIF(C$3:C179,C179)=1))=1,SUMIF($C$3:$C$204,C179,$K$3:$K$204),0)</f>
        <v>0</v>
      </c>
      <c r="M179" s="12">
        <f>VLOOKUP(F179,'IEVADIT HA'!$E$8:$K$210,7,FALSE)</f>
        <v>0</v>
      </c>
      <c r="N179" s="12">
        <f>IF(N((COUNTIF(C$3:C179,C179)=1))=1,SUMIF($C$3:$C$204,C179,$M$3:$M$204),0)</f>
        <v>0</v>
      </c>
    </row>
    <row r="180" spans="1:14" x14ac:dyDescent="0.25">
      <c r="A180" s="1" t="s">
        <v>576</v>
      </c>
      <c r="B180" t="s">
        <v>209</v>
      </c>
      <c r="C180" t="s">
        <v>668</v>
      </c>
      <c r="D180" t="s">
        <v>61</v>
      </c>
      <c r="E180">
        <v>442</v>
      </c>
      <c r="F180" t="s">
        <v>61</v>
      </c>
      <c r="G180" s="12">
        <f>VLOOKUP(F180,'IEVADIT HA'!$E$8:$H$210,4,FALSE)</f>
        <v>0</v>
      </c>
      <c r="H180" s="12">
        <f>IF(N((COUNTIF(C$3:C180,C180)=1))=1,SUMIF($C$3:$C$204,C180,$G$3:$G$204),0)</f>
        <v>0</v>
      </c>
      <c r="I180" s="12">
        <f>VLOOKUP(F180,'IEVADIT HA'!$E$8:$K$210,5,FALSE)</f>
        <v>0</v>
      </c>
      <c r="J180" s="12">
        <f>IF(N((COUNTIF(C$3:C180,C180)=1))=1,SUMIF($C$3:$C$204,C180,$I$3:$I$204),0)</f>
        <v>0</v>
      </c>
      <c r="K180" s="12">
        <f>VLOOKUP(F180,'IEVADIT HA'!$E$8:$K$210,6,FALSE)</f>
        <v>0</v>
      </c>
      <c r="L180" s="12">
        <f>IF(N((COUNTIF(C$3:C180,C180)=1))=1,SUMIF($C$3:$C$204,C180,$K$3:$K$204),0)</f>
        <v>0</v>
      </c>
      <c r="M180" s="12">
        <f>VLOOKUP(F180,'IEVADIT HA'!$E$8:$K$210,7,FALSE)</f>
        <v>0</v>
      </c>
      <c r="N180" s="12">
        <f>IF(N((COUNTIF(C$3:C180,C180)=1))=1,SUMIF($C$3:$C$204,C180,$M$3:$M$204),0)</f>
        <v>0</v>
      </c>
    </row>
    <row r="181" spans="1:14" x14ac:dyDescent="0.25">
      <c r="A181" s="1" t="s">
        <v>576</v>
      </c>
      <c r="B181" t="s">
        <v>209</v>
      </c>
      <c r="C181" t="s">
        <v>668</v>
      </c>
      <c r="D181" t="s">
        <v>61</v>
      </c>
      <c r="E181">
        <v>472</v>
      </c>
      <c r="F181" t="s">
        <v>371</v>
      </c>
      <c r="G181" s="12">
        <f>VLOOKUP(F181,'IEVADIT HA'!$E$8:$H$210,4,FALSE)</f>
        <v>0</v>
      </c>
      <c r="H181" s="12">
        <f>IF(N((COUNTIF(C$3:C181,C181)=1))=1,SUMIF($C$3:$C$204,C181,$G$3:$G$204),0)</f>
        <v>0</v>
      </c>
      <c r="I181" s="12">
        <f>VLOOKUP(F181,'IEVADIT HA'!$E$8:$K$210,5,FALSE)</f>
        <v>0</v>
      </c>
      <c r="J181" s="12">
        <f>IF(N((COUNTIF(C$3:C181,C181)=1))=1,SUMIF($C$3:$C$204,C181,$I$3:$I$204),0)</f>
        <v>0</v>
      </c>
      <c r="K181" s="12">
        <f>VLOOKUP(F181,'IEVADIT HA'!$E$8:$K$210,6,FALSE)</f>
        <v>0</v>
      </c>
      <c r="L181" s="12">
        <f>IF(N((COUNTIF(C$3:C181,C181)=1))=1,SUMIF($C$3:$C$204,C181,$K$3:$K$204),0)</f>
        <v>0</v>
      </c>
      <c r="M181" s="12">
        <f>VLOOKUP(F181,'IEVADIT HA'!$E$8:$K$210,7,FALSE)</f>
        <v>0</v>
      </c>
      <c r="N181" s="12">
        <f>IF(N((COUNTIF(C$3:C181,C181)=1))=1,SUMIF($C$3:$C$204,C181,$M$3:$M$204),0)</f>
        <v>0</v>
      </c>
    </row>
    <row r="182" spans="1:14" x14ac:dyDescent="0.25">
      <c r="A182" s="1" t="s">
        <v>576</v>
      </c>
      <c r="B182" t="s">
        <v>175</v>
      </c>
      <c r="C182" t="s">
        <v>687</v>
      </c>
      <c r="D182" t="s">
        <v>175</v>
      </c>
      <c r="E182">
        <v>811</v>
      </c>
      <c r="F182" t="s">
        <v>493</v>
      </c>
      <c r="G182" s="12">
        <f>VLOOKUP(F182,'IEVADIT HA'!$E$8:$H$210,4,FALSE)</f>
        <v>0</v>
      </c>
      <c r="H182" s="12">
        <f>IF(N((COUNTIF(C$3:C182,C182)=1))=1,SUMIF($C$3:$C$204,C182,$G$3:$G$204),0)</f>
        <v>0</v>
      </c>
      <c r="I182" s="12">
        <f>VLOOKUP(F182,'IEVADIT HA'!$E$8:$K$210,5,FALSE)</f>
        <v>0</v>
      </c>
      <c r="J182" s="12">
        <f>IF(N((COUNTIF(C$3:C182,C182)=1))=1,SUMIF($C$3:$C$204,C182,$I$3:$I$204),0)</f>
        <v>0</v>
      </c>
      <c r="K182" s="12">
        <f>VLOOKUP(F182,'IEVADIT HA'!$E$8:$K$210,6,FALSE)</f>
        <v>0</v>
      </c>
      <c r="L182" s="12">
        <f>IF(N((COUNTIF(C$3:C182,C182)=1))=1,SUMIF($C$3:$C$204,C182,$K$3:$K$204),0)</f>
        <v>0</v>
      </c>
      <c r="M182" s="12">
        <f>VLOOKUP(F182,'IEVADIT HA'!$E$8:$K$210,7,FALSE)</f>
        <v>0</v>
      </c>
      <c r="N182" s="12">
        <f>IF(N((COUNTIF(C$3:C182,C182)=1))=1,SUMIF($C$3:$C$204,C182,$M$3:$M$204),0)</f>
        <v>0</v>
      </c>
    </row>
    <row r="183" spans="1:14" x14ac:dyDescent="0.25">
      <c r="A183" s="1" t="s">
        <v>576</v>
      </c>
      <c r="B183" t="s">
        <v>175</v>
      </c>
      <c r="C183" t="s">
        <v>669</v>
      </c>
      <c r="D183" t="s">
        <v>492</v>
      </c>
      <c r="E183">
        <v>940</v>
      </c>
      <c r="F183" t="s">
        <v>492</v>
      </c>
      <c r="G183" s="12">
        <f>VLOOKUP(F183,'IEVADIT HA'!$E$8:$H$210,4,FALSE)</f>
        <v>0</v>
      </c>
      <c r="H183" s="12">
        <f>IF(N((COUNTIF(C$3:C183,C183)=1))=1,SUMIF($C$3:$C$204,C183,$G$3:$G$204),0)</f>
        <v>0</v>
      </c>
      <c r="I183" s="12">
        <f>VLOOKUP(F183,'IEVADIT HA'!$E$8:$K$210,5,FALSE)</f>
        <v>0</v>
      </c>
      <c r="J183" s="12">
        <f>IF(N((COUNTIF(C$3:C183,C183)=1))=1,SUMIF($C$3:$C$204,C183,$I$3:$I$204),0)</f>
        <v>0</v>
      </c>
      <c r="K183" s="12">
        <f>VLOOKUP(F183,'IEVADIT HA'!$E$8:$K$210,6,FALSE)</f>
        <v>0</v>
      </c>
      <c r="L183" s="12">
        <f>IF(N((COUNTIF(C$3:C183,C183)=1))=1,SUMIF($C$3:$C$204,C183,$K$3:$K$204),0)</f>
        <v>0</v>
      </c>
      <c r="M183" s="12">
        <f>VLOOKUP(F183,'IEVADIT HA'!$E$8:$K$210,7,FALSE)</f>
        <v>0</v>
      </c>
      <c r="N183" s="12">
        <f>IF(N((COUNTIF(C$3:C183,C183)=1))=1,SUMIF($C$3:$C$204,C183,$M$3:$M$204),0)</f>
        <v>0</v>
      </c>
    </row>
    <row r="184" spans="1:14" x14ac:dyDescent="0.25">
      <c r="A184" s="1" t="s">
        <v>576</v>
      </c>
      <c r="B184" t="s">
        <v>175</v>
      </c>
      <c r="C184" t="s">
        <v>687</v>
      </c>
      <c r="D184" t="s">
        <v>175</v>
      </c>
      <c r="E184">
        <v>792</v>
      </c>
      <c r="F184" t="s">
        <v>495</v>
      </c>
      <c r="G184" s="12">
        <f>VLOOKUP(F184,'IEVADIT HA'!$E$8:$H$210,4,FALSE)</f>
        <v>0</v>
      </c>
      <c r="H184" s="12">
        <f>IF(N((COUNTIF(C$3:C184,C184)=1))=1,SUMIF($C$3:$C$204,C184,$G$3:$G$204),0)</f>
        <v>0</v>
      </c>
      <c r="I184" s="12">
        <f>VLOOKUP(F184,'IEVADIT HA'!$E$8:$K$210,5,FALSE)</f>
        <v>0</v>
      </c>
      <c r="J184" s="12">
        <f>IF(N((COUNTIF(C$3:C184,C184)=1))=1,SUMIF($C$3:$C$204,C184,$I$3:$I$204),0)</f>
        <v>0</v>
      </c>
      <c r="K184" s="12">
        <f>VLOOKUP(F184,'IEVADIT HA'!$E$8:$K$210,6,FALSE)</f>
        <v>0</v>
      </c>
      <c r="L184" s="12">
        <f>IF(N((COUNTIF(C$3:C184,C184)=1))=1,SUMIF($C$3:$C$204,C184,$K$3:$K$204),0)</f>
        <v>0</v>
      </c>
      <c r="M184" s="12">
        <f>VLOOKUP(F184,'IEVADIT HA'!$E$8:$K$210,7,FALSE)</f>
        <v>0</v>
      </c>
      <c r="N184" s="12">
        <f>IF(N((COUNTIF(C$3:C184,C184)=1))=1,SUMIF($C$3:$C$204,C184,$M$3:$M$204),0)</f>
        <v>0</v>
      </c>
    </row>
    <row r="185" spans="1:14" x14ac:dyDescent="0.25">
      <c r="A185" s="1" t="s">
        <v>576</v>
      </c>
      <c r="B185" t="s">
        <v>209</v>
      </c>
      <c r="C185" t="s">
        <v>686</v>
      </c>
      <c r="D185" s="1" t="s">
        <v>575</v>
      </c>
      <c r="E185">
        <v>410</v>
      </c>
      <c r="F185" t="s">
        <v>211</v>
      </c>
      <c r="G185" s="12">
        <f>VLOOKUP(F185,'IEVADIT HA'!$E$8:$H$210,4,FALSE)</f>
        <v>0</v>
      </c>
      <c r="H185" s="12">
        <f>IF(N((COUNTIF(C$3:C185,C185)=1))=1,SUMIF($C$3:$C$204,C185,$G$3:$G$204),0)</f>
        <v>0</v>
      </c>
      <c r="I185" s="12">
        <f>VLOOKUP(F185,'IEVADIT HA'!$E$8:$K$210,5,FALSE)</f>
        <v>0</v>
      </c>
      <c r="J185" s="12">
        <f>IF(N((COUNTIF(C$3:C185,C185)=1))=1,SUMIF($C$3:$C$204,C185,$I$3:$I$204),0)</f>
        <v>0</v>
      </c>
      <c r="K185" s="12">
        <f>VLOOKUP(F185,'IEVADIT HA'!$E$8:$K$210,6,FALSE)</f>
        <v>0</v>
      </c>
      <c r="L185" s="12">
        <f>IF(N((COUNTIF(C$3:C185,C185)=1))=1,SUMIF($C$3:$C$204,C185,$K$3:$K$204),0)</f>
        <v>0</v>
      </c>
      <c r="M185" s="12">
        <f>VLOOKUP(F185,'IEVADIT HA'!$E$8:$K$210,7,FALSE)</f>
        <v>0</v>
      </c>
      <c r="N185" s="12">
        <f>IF(N((COUNTIF(C$3:C185,C185)=1))=1,SUMIF($C$3:$C$204,C185,$M$3:$M$204),0)</f>
        <v>0</v>
      </c>
    </row>
    <row r="186" spans="1:14" x14ac:dyDescent="0.25">
      <c r="A186" s="1" t="s">
        <v>576</v>
      </c>
      <c r="B186" t="s">
        <v>209</v>
      </c>
      <c r="C186" t="s">
        <v>671</v>
      </c>
      <c r="D186" t="s">
        <v>26</v>
      </c>
      <c r="E186">
        <v>420</v>
      </c>
      <c r="F186" t="s">
        <v>26</v>
      </c>
      <c r="G186" s="12">
        <f>VLOOKUP(F186,'IEVADIT HA'!$E$8:$H$210,4,FALSE)</f>
        <v>0</v>
      </c>
      <c r="H186" s="12">
        <f>IF(N((COUNTIF(C$3:C186,C186)=1))=1,SUMIF($C$3:$C$204,C186,$G$3:$G$204),0)</f>
        <v>0</v>
      </c>
      <c r="I186" s="12">
        <f>VLOOKUP(F186,'IEVADIT HA'!$E$8:$K$210,5,FALSE)</f>
        <v>0</v>
      </c>
      <c r="J186" s="12">
        <f>IF(N((COUNTIF(C$3:C186,C186)=1))=1,SUMIF($C$3:$C$204,C186,$I$3:$I$204),0)</f>
        <v>0</v>
      </c>
      <c r="K186" s="12">
        <f>VLOOKUP(F186,'IEVADIT HA'!$E$8:$K$210,6,FALSE)</f>
        <v>0</v>
      </c>
      <c r="L186" s="12">
        <f>IF(N((COUNTIF(C$3:C186,C186)=1))=1,SUMIF($C$3:$C$204,C186,$K$3:$K$204),0)</f>
        <v>0</v>
      </c>
      <c r="M186" s="12">
        <f>VLOOKUP(F186,'IEVADIT HA'!$E$8:$K$210,7,FALSE)</f>
        <v>0</v>
      </c>
      <c r="N186" s="12">
        <f>IF(N((COUNTIF(C$3:C186,C186)=1))=1,SUMIF($C$3:$C$204,C186,$M$3:$M$204),0)</f>
        <v>0</v>
      </c>
    </row>
    <row r="187" spans="1:14" x14ac:dyDescent="0.25">
      <c r="A187" s="1" t="s">
        <v>576</v>
      </c>
      <c r="B187" t="s">
        <v>320</v>
      </c>
      <c r="C187" t="s">
        <v>672</v>
      </c>
      <c r="D187" t="s">
        <v>70</v>
      </c>
      <c r="E187">
        <v>761</v>
      </c>
      <c r="F187" t="s">
        <v>70</v>
      </c>
      <c r="G187" s="12">
        <f>VLOOKUP(F187,'IEVADIT HA'!$E$8:$H$210,4,FALSE)</f>
        <v>0</v>
      </c>
      <c r="H187" s="12">
        <f>IF(N((COUNTIF(C$3:C187,C187)=1))=1,SUMIF($C$3:$C$204,C187,$G$3:$G$204),0)</f>
        <v>0</v>
      </c>
      <c r="I187" s="12">
        <f>VLOOKUP(F187,'IEVADIT HA'!$E$8:$K$210,5,FALSE)</f>
        <v>0</v>
      </c>
      <c r="J187" s="12">
        <f>IF(N((COUNTIF(C$3:C187,C187)=1))=1,SUMIF($C$3:$C$204,C187,$I$3:$I$204),0)</f>
        <v>0</v>
      </c>
      <c r="K187" s="12">
        <f>VLOOKUP(F187,'IEVADIT HA'!$E$8:$K$210,6,FALSE)</f>
        <v>0</v>
      </c>
      <c r="L187" s="12">
        <f>IF(N((COUNTIF(C$3:C187,C187)=1))=1,SUMIF($C$3:$C$204,C187,$K$3:$K$204),0)</f>
        <v>0</v>
      </c>
      <c r="M187" s="12">
        <f>VLOOKUP(F187,'IEVADIT HA'!$E$8:$K$210,7,FALSE)</f>
        <v>0</v>
      </c>
      <c r="N187" s="12">
        <f>IF(N((COUNTIF(C$3:C187,C187)=1))=1,SUMIF($C$3:$C$204,C187,$M$3:$M$204),0)</f>
        <v>0</v>
      </c>
    </row>
    <row r="188" spans="1:14" x14ac:dyDescent="0.25">
      <c r="A188" s="1" t="s">
        <v>576</v>
      </c>
      <c r="B188" t="s">
        <v>320</v>
      </c>
      <c r="C188" t="s">
        <v>673</v>
      </c>
      <c r="D188" t="s">
        <v>231</v>
      </c>
      <c r="E188">
        <v>713</v>
      </c>
      <c r="F188" t="s">
        <v>231</v>
      </c>
      <c r="G188" s="12">
        <f>VLOOKUP(F188,'IEVADIT HA'!$E$8:$H$210,4,FALSE)</f>
        <v>0</v>
      </c>
      <c r="H188" s="12">
        <f>IF(N((COUNTIF(C$3:C188,C188)=1))=1,SUMIF($C$3:$C$204,C188,$G$3:$G$204),0)</f>
        <v>0</v>
      </c>
      <c r="I188" s="12">
        <f>VLOOKUP(F188,'IEVADIT HA'!$E$8:$K$210,5,FALSE)</f>
        <v>0</v>
      </c>
      <c r="J188" s="12">
        <f>IF(N((COUNTIF(C$3:C188,C188)=1))=1,SUMIF($C$3:$C$204,C188,$I$3:$I$204),0)</f>
        <v>0</v>
      </c>
      <c r="K188" s="12">
        <f>VLOOKUP(F188,'IEVADIT HA'!$E$8:$K$210,6,FALSE)</f>
        <v>0</v>
      </c>
      <c r="L188" s="12">
        <f>IF(N((COUNTIF(C$3:C188,C188)=1))=1,SUMIF($C$3:$C$204,C188,$K$3:$K$204),0)</f>
        <v>0</v>
      </c>
      <c r="M188" s="12">
        <f>VLOOKUP(F188,'IEVADIT HA'!$E$8:$K$210,7,FALSE)</f>
        <v>0</v>
      </c>
      <c r="N188" s="12">
        <f>IF(N((COUNTIF(C$3:C188,C188)=1))=1,SUMIF($C$3:$C$204,C188,$M$3:$M$204),0)</f>
        <v>0</v>
      </c>
    </row>
    <row r="189" spans="1:14" x14ac:dyDescent="0.25">
      <c r="A189" s="1" t="s">
        <v>576</v>
      </c>
      <c r="B189" t="s">
        <v>320</v>
      </c>
      <c r="C189" t="s">
        <v>674</v>
      </c>
      <c r="D189" t="s">
        <v>69</v>
      </c>
      <c r="E189">
        <v>734</v>
      </c>
      <c r="F189" t="s">
        <v>69</v>
      </c>
      <c r="G189" s="12">
        <f>VLOOKUP(F189,'IEVADIT HA'!$E$8:$H$210,4,FALSE)</f>
        <v>0</v>
      </c>
      <c r="H189" s="12">
        <f>IF(N((COUNTIF(C$3:C189,C189)=1))=1,SUMIF($C$3:$C$204,C189,$G$3:$G$204),0)</f>
        <v>0</v>
      </c>
      <c r="I189" s="12">
        <f>VLOOKUP(F189,'IEVADIT HA'!$E$8:$K$210,5,FALSE)</f>
        <v>0</v>
      </c>
      <c r="J189" s="12">
        <f>IF(N((COUNTIF(C$3:C189,C189)=1))=1,SUMIF($C$3:$C$204,C189,$I$3:$I$204),0)</f>
        <v>0</v>
      </c>
      <c r="K189" s="12">
        <f>VLOOKUP(F189,'IEVADIT HA'!$E$8:$K$210,6,FALSE)</f>
        <v>0</v>
      </c>
      <c r="L189" s="12">
        <f>IF(N((COUNTIF(C$3:C189,C189)=1))=1,SUMIF($C$3:$C$204,C189,$K$3:$K$204),0)</f>
        <v>0</v>
      </c>
      <c r="M189" s="12">
        <f>VLOOKUP(F189,'IEVADIT HA'!$E$8:$K$210,7,FALSE)</f>
        <v>0</v>
      </c>
      <c r="N189" s="12">
        <f>IF(N((COUNTIF(C$3:C189,C189)=1))=1,SUMIF($C$3:$C$204,C189,$M$3:$M$204),0)</f>
        <v>0</v>
      </c>
    </row>
    <row r="190" spans="1:14" x14ac:dyDescent="0.25">
      <c r="A190" s="1" t="s">
        <v>576</v>
      </c>
      <c r="B190" t="s">
        <v>320</v>
      </c>
      <c r="C190" t="s">
        <v>675</v>
      </c>
      <c r="D190" t="s">
        <v>81</v>
      </c>
      <c r="E190">
        <v>736</v>
      </c>
      <c r="F190" t="s">
        <v>81</v>
      </c>
      <c r="G190" s="12">
        <f>VLOOKUP(F190,'IEVADIT HA'!$E$8:$H$210,4,FALSE)</f>
        <v>0</v>
      </c>
      <c r="H190" s="12">
        <f>IF(N((COUNTIF(C$3:C190,C190)=1))=1,SUMIF($C$3:$C$204,C190,$G$3:$G$204),0)</f>
        <v>0</v>
      </c>
      <c r="I190" s="12">
        <f>VLOOKUP(F190,'IEVADIT HA'!$E$8:$K$210,5,FALSE)</f>
        <v>0</v>
      </c>
      <c r="J190" s="12">
        <f>IF(N((COUNTIF(C$3:C190,C190)=1))=1,SUMIF($C$3:$C$204,C190,$I$3:$I$204),0)</f>
        <v>0</v>
      </c>
      <c r="K190" s="12">
        <f>VLOOKUP(F190,'IEVADIT HA'!$E$8:$K$210,6,FALSE)</f>
        <v>0</v>
      </c>
      <c r="L190" s="12">
        <f>IF(N((COUNTIF(C$3:C190,C190)=1))=1,SUMIF($C$3:$C$204,C190,$K$3:$K$204),0)</f>
        <v>0</v>
      </c>
      <c r="M190" s="12">
        <f>VLOOKUP(F190,'IEVADIT HA'!$E$8:$K$210,7,FALSE)</f>
        <v>0</v>
      </c>
      <c r="N190" s="12">
        <f>IF(N((COUNTIF(C$3:C190,C190)=1))=1,SUMIF($C$3:$C$204,C190,$M$3:$M$204),0)</f>
        <v>0</v>
      </c>
    </row>
    <row r="191" spans="1:14" x14ac:dyDescent="0.25">
      <c r="A191" s="1" t="s">
        <v>576</v>
      </c>
      <c r="B191" t="s">
        <v>320</v>
      </c>
      <c r="C191" t="s">
        <v>676</v>
      </c>
      <c r="D191" t="s">
        <v>79</v>
      </c>
      <c r="E191">
        <v>733</v>
      </c>
      <c r="F191" t="s">
        <v>79</v>
      </c>
      <c r="G191" s="12">
        <f>VLOOKUP(F191,'IEVADIT HA'!$E$8:$H$210,4,FALSE)</f>
        <v>0</v>
      </c>
      <c r="H191" s="12">
        <f>IF(N((COUNTIF(C$3:C191,C191)=1))=1,SUMIF($C$3:$C$204,C191,$G$3:$G$204),0)</f>
        <v>0</v>
      </c>
      <c r="I191" s="12">
        <f>VLOOKUP(F191,'IEVADIT HA'!$E$8:$K$210,5,FALSE)</f>
        <v>0</v>
      </c>
      <c r="J191" s="12">
        <f>IF(N((COUNTIF(C$3:C191,C191)=1))=1,SUMIF($C$3:$C$204,C191,$I$3:$I$204),0)</f>
        <v>0</v>
      </c>
      <c r="K191" s="12">
        <f>VLOOKUP(F191,'IEVADIT HA'!$E$8:$K$210,6,FALSE)</f>
        <v>0</v>
      </c>
      <c r="L191" s="12">
        <f>IF(N((COUNTIF(C$3:C191,C191)=1))=1,SUMIF($C$3:$C$204,C191,$K$3:$K$204),0)</f>
        <v>0</v>
      </c>
      <c r="M191" s="12">
        <f>VLOOKUP(F191,'IEVADIT HA'!$E$8:$K$210,7,FALSE)</f>
        <v>0</v>
      </c>
      <c r="N191" s="12">
        <f>IF(N((COUNTIF(C$3:C191,C191)=1))=1,SUMIF($C$3:$C$204,C191,$M$3:$M$204),0)</f>
        <v>0</v>
      </c>
    </row>
    <row r="192" spans="1:14" x14ac:dyDescent="0.25">
      <c r="A192" s="1" t="s">
        <v>576</v>
      </c>
      <c r="B192" t="s">
        <v>320</v>
      </c>
      <c r="C192" t="s">
        <v>677</v>
      </c>
      <c r="D192" t="s">
        <v>84</v>
      </c>
      <c r="E192">
        <v>739</v>
      </c>
      <c r="F192" t="s">
        <v>84</v>
      </c>
      <c r="G192" s="12">
        <f>VLOOKUP(F192,'IEVADIT HA'!$E$8:$H$210,4,FALSE)</f>
        <v>0</v>
      </c>
      <c r="H192" s="12">
        <f>IF(N((COUNTIF(C$3:C192,C192)=1))=1,SUMIF($C$3:$C$204,C192,$G$3:$G$204),0)</f>
        <v>0</v>
      </c>
      <c r="I192" s="12">
        <f>VLOOKUP(F192,'IEVADIT HA'!$E$8:$K$210,5,FALSE)</f>
        <v>0</v>
      </c>
      <c r="J192" s="12">
        <f>IF(N((COUNTIF(C$3:C192,C192)=1))=1,SUMIF($C$3:$C$204,C192,$I$3:$I$204),0)</f>
        <v>0</v>
      </c>
      <c r="K192" s="12">
        <f>VLOOKUP(F192,'IEVADIT HA'!$E$8:$K$210,6,FALSE)</f>
        <v>0</v>
      </c>
      <c r="L192" s="12">
        <f>IF(N((COUNTIF(C$3:C192,C192)=1))=1,SUMIF($C$3:$C$204,C192,$K$3:$K$204),0)</f>
        <v>0</v>
      </c>
      <c r="M192" s="12">
        <f>VLOOKUP(F192,'IEVADIT HA'!$E$8:$K$210,7,FALSE)</f>
        <v>0</v>
      </c>
      <c r="N192" s="12">
        <f>IF(N((COUNTIF(C$3:C192,C192)=1))=1,SUMIF($C$3:$C$204,C192,$M$3:$M$204),0)</f>
        <v>0</v>
      </c>
    </row>
    <row r="193" spans="1:14" x14ac:dyDescent="0.25">
      <c r="A193" s="1" t="s">
        <v>576</v>
      </c>
      <c r="B193" t="s">
        <v>320</v>
      </c>
      <c r="C193" t="s">
        <v>678</v>
      </c>
      <c r="D193" t="s">
        <v>82</v>
      </c>
      <c r="E193">
        <v>737</v>
      </c>
      <c r="F193" t="s">
        <v>82</v>
      </c>
      <c r="G193" s="12">
        <f>VLOOKUP(F193,'IEVADIT HA'!$E$8:$H$210,4,FALSE)</f>
        <v>0</v>
      </c>
      <c r="H193" s="12">
        <f>IF(N((COUNTIF(C$3:C193,C193)=1))=1,SUMIF($C$3:$C$204,C193,$G$3:$G$204),0)</f>
        <v>0</v>
      </c>
      <c r="I193" s="12">
        <f>VLOOKUP(F193,'IEVADIT HA'!$E$8:$K$210,5,FALSE)</f>
        <v>0</v>
      </c>
      <c r="J193" s="12">
        <f>IF(N((COUNTIF(C$3:C193,C193)=1))=1,SUMIF($C$3:$C$204,C193,$I$3:$I$204),0)</f>
        <v>0</v>
      </c>
      <c r="K193" s="12">
        <f>VLOOKUP(F193,'IEVADIT HA'!$E$8:$K$210,6,FALSE)</f>
        <v>0</v>
      </c>
      <c r="L193" s="12">
        <f>IF(N((COUNTIF(C$3:C193,C193)=1))=1,SUMIF($C$3:$C$204,C193,$K$3:$K$204),0)</f>
        <v>0</v>
      </c>
      <c r="M193" s="12">
        <f>VLOOKUP(F193,'IEVADIT HA'!$E$8:$K$210,7,FALSE)</f>
        <v>0</v>
      </c>
      <c r="N193" s="12">
        <f>IF(N((COUNTIF(C$3:C193,C193)=1))=1,SUMIF($C$3:$C$204,C193,$M$3:$M$204),0)</f>
        <v>0</v>
      </c>
    </row>
    <row r="194" spans="1:14" x14ac:dyDescent="0.25">
      <c r="A194" s="1" t="s">
        <v>576</v>
      </c>
      <c r="B194" t="s">
        <v>320</v>
      </c>
      <c r="C194" t="s">
        <v>679</v>
      </c>
      <c r="D194" t="s">
        <v>78</v>
      </c>
      <c r="E194">
        <v>732</v>
      </c>
      <c r="F194" t="s">
        <v>78</v>
      </c>
      <c r="G194" s="12">
        <f>VLOOKUP(F194,'IEVADIT HA'!$E$8:$H$210,4,FALSE)</f>
        <v>0</v>
      </c>
      <c r="H194" s="12">
        <f>IF(N((COUNTIF(C$3:C194,C194)=1))=1,SUMIF($C$3:$C$204,C194,$G$3:$G$204),0)</f>
        <v>0</v>
      </c>
      <c r="I194" s="12">
        <f>VLOOKUP(F194,'IEVADIT HA'!$E$8:$K$210,5,FALSE)</f>
        <v>0</v>
      </c>
      <c r="J194" s="12">
        <f>IF(N((COUNTIF(C$3:C194,C194)=1))=1,SUMIF($C$3:$C$204,C194,$I$3:$I$204),0)</f>
        <v>0</v>
      </c>
      <c r="K194" s="12">
        <f>VLOOKUP(F194,'IEVADIT HA'!$E$8:$K$210,6,FALSE)</f>
        <v>0</v>
      </c>
      <c r="L194" s="12">
        <f>IF(N((COUNTIF(C$3:C194,C194)=1))=1,SUMIF($C$3:$C$204,C194,$K$3:$K$204),0)</f>
        <v>0</v>
      </c>
      <c r="M194" s="12">
        <f>VLOOKUP(F194,'IEVADIT HA'!$E$8:$K$210,7,FALSE)</f>
        <v>0</v>
      </c>
      <c r="N194" s="12">
        <f>IF(N((COUNTIF(C$3:C194,C194)=1))=1,SUMIF($C$3:$C$204,C194,$M$3:$M$204),0)</f>
        <v>0</v>
      </c>
    </row>
    <row r="195" spans="1:14" x14ac:dyDescent="0.25">
      <c r="A195" s="1" t="s">
        <v>576</v>
      </c>
      <c r="B195" t="s">
        <v>320</v>
      </c>
      <c r="C195" t="s">
        <v>680</v>
      </c>
      <c r="D195" t="s">
        <v>83</v>
      </c>
      <c r="E195">
        <v>738</v>
      </c>
      <c r="F195" t="s">
        <v>83</v>
      </c>
      <c r="G195" s="12">
        <f>VLOOKUP(F195,'IEVADIT HA'!$E$8:$H$210,4,FALSE)</f>
        <v>0</v>
      </c>
      <c r="H195" s="12">
        <f>IF(N((COUNTIF(C$3:C195,C195)=1))=1,SUMIF($C$3:$C$204,C195,$G$3:$G$204),0)</f>
        <v>0</v>
      </c>
      <c r="I195" s="12">
        <f>VLOOKUP(F195,'IEVADIT HA'!$E$8:$K$210,5,FALSE)</f>
        <v>0</v>
      </c>
      <c r="J195" s="12">
        <f>IF(N((COUNTIF(C$3:C195,C195)=1))=1,SUMIF($C$3:$C$204,C195,$I$3:$I$204),0)</f>
        <v>0</v>
      </c>
      <c r="K195" s="12">
        <f>VLOOKUP(F195,'IEVADIT HA'!$E$8:$K$210,6,FALSE)</f>
        <v>0</v>
      </c>
      <c r="L195" s="12">
        <f>IF(N((COUNTIF(C$3:C195,C195)=1))=1,SUMIF($C$3:$C$204,C195,$K$3:$K$204),0)</f>
        <v>0</v>
      </c>
      <c r="M195" s="12">
        <f>VLOOKUP(F195,'IEVADIT HA'!$E$8:$K$210,7,FALSE)</f>
        <v>0</v>
      </c>
      <c r="N195" s="12">
        <f>IF(N((COUNTIF(C$3:C195,C195)=1))=1,SUMIF($C$3:$C$204,C195,$M$3:$M$204),0)</f>
        <v>0</v>
      </c>
    </row>
    <row r="196" spans="1:14" x14ac:dyDescent="0.25">
      <c r="A196" s="1" t="s">
        <v>576</v>
      </c>
      <c r="B196" t="s">
        <v>320</v>
      </c>
      <c r="C196" t="s">
        <v>681</v>
      </c>
      <c r="D196" t="s">
        <v>77</v>
      </c>
      <c r="E196">
        <v>731</v>
      </c>
      <c r="F196" t="s">
        <v>77</v>
      </c>
      <c r="G196" s="12">
        <f>VLOOKUP(F196,'IEVADIT HA'!$E$8:$H$210,4,FALSE)</f>
        <v>0</v>
      </c>
      <c r="H196" s="12">
        <f>IF(N((COUNTIF(C$3:C196,C196)=1))=1,SUMIF($C$3:$C$204,C196,$G$3:$G$204),0)</f>
        <v>0</v>
      </c>
      <c r="I196" s="12">
        <f>VLOOKUP(F196,'IEVADIT HA'!$E$8:$K$210,5,FALSE)</f>
        <v>0</v>
      </c>
      <c r="J196" s="12">
        <f>IF(N((COUNTIF(C$3:C196,C196)=1))=1,SUMIF($C$3:$C$204,C196,$I$3:$I$204),0)</f>
        <v>0</v>
      </c>
      <c r="K196" s="12">
        <f>VLOOKUP(F196,'IEVADIT HA'!$E$8:$K$210,6,FALSE)</f>
        <v>0</v>
      </c>
      <c r="L196" s="12">
        <f>IF(N((COUNTIF(C$3:C196,C196)=1))=1,SUMIF($C$3:$C$204,C196,$K$3:$K$204),0)</f>
        <v>0</v>
      </c>
      <c r="M196" s="12">
        <f>VLOOKUP(F196,'IEVADIT HA'!$E$8:$K$210,7,FALSE)</f>
        <v>0</v>
      </c>
      <c r="N196" s="12">
        <f>IF(N((COUNTIF(C$3:C196,C196)=1))=1,SUMIF($C$3:$C$204,C196,$M$3:$M$204),0)</f>
        <v>0</v>
      </c>
    </row>
    <row r="197" spans="1:14" x14ac:dyDescent="0.25">
      <c r="A197" s="1" t="s">
        <v>576</v>
      </c>
      <c r="B197" t="s">
        <v>320</v>
      </c>
      <c r="C197" t="s">
        <v>682</v>
      </c>
      <c r="D197" t="s">
        <v>80</v>
      </c>
      <c r="E197">
        <v>735</v>
      </c>
      <c r="F197" t="s">
        <v>80</v>
      </c>
      <c r="G197" s="12">
        <f>VLOOKUP(F197,'IEVADIT HA'!$E$8:$H$210,4,FALSE)</f>
        <v>0</v>
      </c>
      <c r="H197" s="12">
        <f>IF(N((COUNTIF(C$3:C197,C197)=1))=1,SUMIF($C$3:$C$204,C197,$G$3:$G$204),0)</f>
        <v>0</v>
      </c>
      <c r="I197" s="12">
        <f>VLOOKUP(F197,'IEVADIT HA'!$E$8:$K$210,5,FALSE)</f>
        <v>0</v>
      </c>
      <c r="J197" s="12">
        <f>IF(N((COUNTIF(C$3:C197,C197)=1))=1,SUMIF($C$3:$C$204,C197,$I$3:$I$204),0)</f>
        <v>0</v>
      </c>
      <c r="K197" s="12">
        <f>VLOOKUP(F197,'IEVADIT HA'!$E$8:$K$210,6,FALSE)</f>
        <v>0</v>
      </c>
      <c r="L197" s="12">
        <f>IF(N((COUNTIF(C$3:C197,C197)=1))=1,SUMIF($C$3:$C$204,C197,$K$3:$K$204),0)</f>
        <v>0</v>
      </c>
      <c r="M197" s="12">
        <f>VLOOKUP(F197,'IEVADIT HA'!$E$8:$K$210,7,FALSE)</f>
        <v>0</v>
      </c>
      <c r="N197" s="12">
        <f>IF(N((COUNTIF(C$3:C197,C197)=1))=1,SUMIF($C$3:$C$204,C197,$M$3:$M$204),0)</f>
        <v>0</v>
      </c>
    </row>
    <row r="198" spans="1:14" x14ac:dyDescent="0.25">
      <c r="A198" t="s">
        <v>208</v>
      </c>
      <c r="B198" t="s">
        <v>208</v>
      </c>
      <c r="C198" t="s">
        <v>503</v>
      </c>
      <c r="D198" t="s">
        <v>64</v>
      </c>
      <c r="E198">
        <v>710</v>
      </c>
      <c r="F198" t="s">
        <v>64</v>
      </c>
      <c r="G198" s="12">
        <f>VLOOKUP(F198,'IEVADIT HA'!$E$8:$H$210,4,FALSE)</f>
        <v>0</v>
      </c>
      <c r="H198" s="12">
        <f>IF(N((COUNTIF(C$3:C198,C198)=1))=1,SUMIF($C$3:$C$204,C198,$G$3:$G$204),0)</f>
        <v>0</v>
      </c>
    </row>
    <row r="199" spans="1:14" x14ac:dyDescent="0.25">
      <c r="A199" t="s">
        <v>175</v>
      </c>
      <c r="B199" t="s">
        <v>175</v>
      </c>
      <c r="C199" t="s">
        <v>502</v>
      </c>
      <c r="D199" t="s">
        <v>491</v>
      </c>
      <c r="E199">
        <v>620</v>
      </c>
      <c r="F199" t="s">
        <v>491</v>
      </c>
      <c r="G199" s="12">
        <f>VLOOKUP(F199,'IEVADIT HA'!$E$8:$H$210,4,FALSE)</f>
        <v>0</v>
      </c>
      <c r="H199" s="12">
        <f>IF(N((COUNTIF(C$3:C199,C199)=1))=1,SUMIF($C$3:$C$204,C199,$G$3:$G$204),0)</f>
        <v>0</v>
      </c>
    </row>
    <row r="200" spans="1:14" x14ac:dyDescent="0.25">
      <c r="A200" t="s">
        <v>446</v>
      </c>
      <c r="B200" t="s">
        <v>446</v>
      </c>
      <c r="C200" t="s">
        <v>497</v>
      </c>
      <c r="D200" t="s">
        <v>448</v>
      </c>
      <c r="E200">
        <v>644</v>
      </c>
      <c r="F200" t="s">
        <v>448</v>
      </c>
      <c r="G200" s="12">
        <f>VLOOKUP(F200,'IEVADIT HA'!$E$8:$H$210,4,FALSE)</f>
        <v>0</v>
      </c>
      <c r="H200" s="12">
        <f>IF(N((COUNTIF(C$3:C200,C200)=1))=1,SUMIF($C$3:$C$204,C200,$G$3:$G$204),0)</f>
        <v>0</v>
      </c>
    </row>
    <row r="201" spans="1:14" x14ac:dyDescent="0.25">
      <c r="A201" t="s">
        <v>446</v>
      </c>
      <c r="B201" t="s">
        <v>446</v>
      </c>
      <c r="C201" t="s">
        <v>498</v>
      </c>
      <c r="D201" t="s">
        <v>452</v>
      </c>
      <c r="E201">
        <v>646</v>
      </c>
      <c r="F201" t="s">
        <v>452</v>
      </c>
      <c r="G201" s="12">
        <f>VLOOKUP(F201,'IEVADIT HA'!$E$8:$H$210,4,FALSE)</f>
        <v>0</v>
      </c>
      <c r="H201" s="12">
        <f>IF(N((COUNTIF(C$3:C201,C201)=1))=1,SUMIF($C$3:$C$204,C201,$G$3:$G$204),0)</f>
        <v>0</v>
      </c>
    </row>
    <row r="202" spans="1:14" x14ac:dyDescent="0.25">
      <c r="A202" t="s">
        <v>446</v>
      </c>
      <c r="B202" t="s">
        <v>446</v>
      </c>
      <c r="C202" t="s">
        <v>499</v>
      </c>
      <c r="D202" t="s">
        <v>450</v>
      </c>
      <c r="E202">
        <v>645</v>
      </c>
      <c r="F202" t="s">
        <v>450</v>
      </c>
      <c r="G202" s="12">
        <f>VLOOKUP(F202,'IEVADIT HA'!$E$8:$H$210,4,FALSE)</f>
        <v>0</v>
      </c>
      <c r="H202" s="12">
        <f>IF(N((COUNTIF(C$3:C202,C202)=1))=1,SUMIF($C$3:$C$204,C202,$G$3:$G$204),0)</f>
        <v>0</v>
      </c>
    </row>
    <row r="203" spans="1:14" x14ac:dyDescent="0.25">
      <c r="A203" t="s">
        <v>446</v>
      </c>
      <c r="B203" t="s">
        <v>446</v>
      </c>
      <c r="C203" t="s">
        <v>500</v>
      </c>
      <c r="D203" t="s">
        <v>456</v>
      </c>
      <c r="E203">
        <v>642</v>
      </c>
      <c r="F203" t="s">
        <v>456</v>
      </c>
      <c r="G203" s="12">
        <f>VLOOKUP(F203,'IEVADIT HA'!$E$8:$H$210,4,FALSE)</f>
        <v>0</v>
      </c>
      <c r="H203" s="12">
        <f>IF(N((COUNTIF(C$3:C203,C203)=1))=1,SUMIF($C$3:$C$204,C203,$G$3:$G$204),0)</f>
        <v>0</v>
      </c>
    </row>
    <row r="204" spans="1:14" x14ac:dyDescent="0.25">
      <c r="A204" t="s">
        <v>446</v>
      </c>
      <c r="B204" t="s">
        <v>446</v>
      </c>
      <c r="C204" t="s">
        <v>501</v>
      </c>
      <c r="D204" t="s">
        <v>454</v>
      </c>
      <c r="E204">
        <v>641</v>
      </c>
      <c r="F204" t="s">
        <v>454</v>
      </c>
      <c r="G204" s="12">
        <f>VLOOKUP(F204,'IEVADIT HA'!$E$8:$H$210,4,FALSE)</f>
        <v>0</v>
      </c>
      <c r="H204" s="12">
        <f>IF(N((COUNTIF(C$3:C204,C204)=1))=1,SUMIF($C$3:$C$204,C204,$G$3:$G$204),0)</f>
        <v>0</v>
      </c>
    </row>
  </sheetData>
  <autoFilter ref="A2:M204"/>
  <mergeCells count="1">
    <mergeCell ref="I1:N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7"/>
  <sheetViews>
    <sheetView topLeftCell="A31" workbookViewId="0">
      <selection activeCell="B21" sqref="B21"/>
    </sheetView>
  </sheetViews>
  <sheetFormatPr defaultRowHeight="15" x14ac:dyDescent="0.25"/>
  <cols>
    <col min="1" max="1" width="47.28515625" customWidth="1"/>
    <col min="2" max="2" width="57.28515625" customWidth="1"/>
    <col min="3" max="3" width="78.85546875" customWidth="1"/>
    <col min="4" max="4" width="13.85546875" customWidth="1"/>
  </cols>
  <sheetData>
    <row r="1" spans="1:9" x14ac:dyDescent="0.25">
      <c r="A1" t="s">
        <v>576</v>
      </c>
      <c r="B1" t="s">
        <v>601</v>
      </c>
      <c r="C1" t="s">
        <v>219</v>
      </c>
      <c r="D1" t="s">
        <v>220</v>
      </c>
      <c r="I1" s="4" t="s">
        <v>88</v>
      </c>
    </row>
    <row r="2" spans="1:9" x14ac:dyDescent="0.25">
      <c r="A2" t="s">
        <v>91</v>
      </c>
      <c r="B2" t="s">
        <v>577</v>
      </c>
      <c r="C2" t="s">
        <v>96</v>
      </c>
      <c r="D2" s="12">
        <f>SUMIF('Kulturas dazadosana ha'!$C$3:$C$204,'KOPSAV Kulturas dazadosana ha'!B2,'Kulturas dazadosana ha'!$H$3:$H$204)</f>
        <v>0</v>
      </c>
    </row>
    <row r="3" spans="1:9" x14ac:dyDescent="0.25">
      <c r="A3" t="s">
        <v>91</v>
      </c>
      <c r="B3" t="s">
        <v>578</v>
      </c>
      <c r="C3" t="s">
        <v>111</v>
      </c>
      <c r="D3" s="12">
        <f>SUMIF('Kulturas dazadosana ha'!$C$3:$C$204,'KOPSAV Kulturas dazadosana ha'!B3,'Kulturas dazadosana ha'!$H$3:$H$204)</f>
        <v>0</v>
      </c>
    </row>
    <row r="4" spans="1:9" x14ac:dyDescent="0.25">
      <c r="A4" t="s">
        <v>91</v>
      </c>
      <c r="B4" t="s">
        <v>579</v>
      </c>
      <c r="C4" t="s">
        <v>98</v>
      </c>
      <c r="D4" s="12">
        <f>SUMIF('Kulturas dazadosana ha'!$C$3:$C$204,'KOPSAV Kulturas dazadosana ha'!B4,'Kulturas dazadosana ha'!$H$3:$H$204)</f>
        <v>0</v>
      </c>
    </row>
    <row r="5" spans="1:9" x14ac:dyDescent="0.25">
      <c r="A5" t="s">
        <v>91</v>
      </c>
      <c r="B5" t="s">
        <v>580</v>
      </c>
      <c r="C5" t="s">
        <v>92</v>
      </c>
      <c r="D5" s="12">
        <f>SUMIF('Kulturas dazadosana ha'!$C$3:$C$204,'KOPSAV Kulturas dazadosana ha'!B5,'Kulturas dazadosana ha'!$H$3:$H$204)</f>
        <v>0</v>
      </c>
    </row>
    <row r="6" spans="1:9" x14ac:dyDescent="0.25">
      <c r="A6" t="s">
        <v>91</v>
      </c>
      <c r="B6" t="s">
        <v>581</v>
      </c>
      <c r="C6" t="s">
        <v>93</v>
      </c>
      <c r="D6" s="12">
        <f>SUMIF('Kulturas dazadosana ha'!$C$3:$C$204,'KOPSAV Kulturas dazadosana ha'!B6,'Kulturas dazadosana ha'!$H$3:$H$204)</f>
        <v>0</v>
      </c>
    </row>
    <row r="7" spans="1:9" x14ac:dyDescent="0.25">
      <c r="A7" t="s">
        <v>91</v>
      </c>
      <c r="B7" t="s">
        <v>582</v>
      </c>
      <c r="C7" t="s">
        <v>129</v>
      </c>
      <c r="D7" s="12">
        <f>SUMIF('Kulturas dazadosana ha'!$C$3:$C$204,'KOPSAV Kulturas dazadosana ha'!B7,'Kulturas dazadosana ha'!$H$3:$H$204)</f>
        <v>0</v>
      </c>
    </row>
    <row r="8" spans="1:9" x14ac:dyDescent="0.25">
      <c r="A8" t="s">
        <v>91</v>
      </c>
      <c r="B8" t="s">
        <v>583</v>
      </c>
      <c r="C8" t="s">
        <v>106</v>
      </c>
      <c r="D8" s="12">
        <f>SUMIF('Kulturas dazadosana ha'!$C$3:$C$204,'KOPSAV Kulturas dazadosana ha'!B8,'Kulturas dazadosana ha'!$H$3:$H$204)</f>
        <v>0</v>
      </c>
    </row>
    <row r="9" spans="1:9" x14ac:dyDescent="0.25">
      <c r="A9" t="s">
        <v>91</v>
      </c>
      <c r="B9" t="s">
        <v>584</v>
      </c>
      <c r="C9" t="s">
        <v>103</v>
      </c>
      <c r="D9" s="12">
        <f>SUMIF('Kulturas dazadosana ha'!$C$3:$C$204,'KOPSAV Kulturas dazadosana ha'!B9,'Kulturas dazadosana ha'!$H$3:$H$204)</f>
        <v>0</v>
      </c>
    </row>
    <row r="10" spans="1:9" x14ac:dyDescent="0.25">
      <c r="A10" t="s">
        <v>91</v>
      </c>
      <c r="B10" t="s">
        <v>585</v>
      </c>
      <c r="C10" t="s">
        <v>109</v>
      </c>
      <c r="D10" s="12">
        <f>SUMIF('Kulturas dazadosana ha'!$C$3:$C$204,'KOPSAV Kulturas dazadosana ha'!B10,'Kulturas dazadosana ha'!$H$3:$H$204)</f>
        <v>0</v>
      </c>
    </row>
    <row r="11" spans="1:9" x14ac:dyDescent="0.25">
      <c r="A11" t="s">
        <v>91</v>
      </c>
      <c r="B11" t="s">
        <v>586</v>
      </c>
      <c r="C11" t="s">
        <v>105</v>
      </c>
      <c r="D11" s="12">
        <f>SUMIF('Kulturas dazadosana ha'!$C$3:$C$204,'KOPSAV Kulturas dazadosana ha'!B11,'Kulturas dazadosana ha'!$H$3:$H$204)</f>
        <v>0</v>
      </c>
    </row>
    <row r="12" spans="1:9" x14ac:dyDescent="0.25">
      <c r="A12" t="s">
        <v>91</v>
      </c>
      <c r="B12" t="s">
        <v>587</v>
      </c>
      <c r="C12" t="s">
        <v>112</v>
      </c>
      <c r="D12" s="12">
        <f>SUMIF('Kulturas dazadosana ha'!$C$3:$C$204,'KOPSAV Kulturas dazadosana ha'!B12,'Kulturas dazadosana ha'!$H$3:$H$204)</f>
        <v>0</v>
      </c>
    </row>
    <row r="13" spans="1:9" x14ac:dyDescent="0.25">
      <c r="A13" t="s">
        <v>91</v>
      </c>
      <c r="B13" t="s">
        <v>588</v>
      </c>
      <c r="C13" t="s">
        <v>104</v>
      </c>
      <c r="D13" s="12">
        <f>SUMIF('Kulturas dazadosana ha'!$C$3:$C$204,'KOPSAV Kulturas dazadosana ha'!B13,'Kulturas dazadosana ha'!$H$3:$H$204)</f>
        <v>0</v>
      </c>
    </row>
    <row r="14" spans="1:9" x14ac:dyDescent="0.25">
      <c r="A14" t="s">
        <v>91</v>
      </c>
      <c r="B14" t="s">
        <v>589</v>
      </c>
      <c r="C14" t="s">
        <v>101</v>
      </c>
      <c r="D14" s="12">
        <f>SUMIF('Kulturas dazadosana ha'!$C$3:$C$204,'KOPSAV Kulturas dazadosana ha'!B14,'Kulturas dazadosana ha'!$H$3:$H$204)</f>
        <v>0</v>
      </c>
    </row>
    <row r="15" spans="1:9" x14ac:dyDescent="0.25">
      <c r="A15" t="s">
        <v>91</v>
      </c>
      <c r="B15" t="s">
        <v>590</v>
      </c>
      <c r="C15" t="s">
        <v>114</v>
      </c>
      <c r="D15" s="12">
        <f>SUMIF('Kulturas dazadosana ha'!$C$3:$C$204,'KOPSAV Kulturas dazadosana ha'!B15,'Kulturas dazadosana ha'!$H$3:$H$204)</f>
        <v>0</v>
      </c>
    </row>
    <row r="16" spans="1:9" x14ac:dyDescent="0.25">
      <c r="A16" t="s">
        <v>91</v>
      </c>
      <c r="B16" t="s">
        <v>591</v>
      </c>
      <c r="C16" t="s">
        <v>102</v>
      </c>
      <c r="D16" s="12">
        <f>SUMIF('Kulturas dazadosana ha'!$C$3:$C$204,'KOPSAV Kulturas dazadosana ha'!B16,'Kulturas dazadosana ha'!$H$3:$H$204)</f>
        <v>0</v>
      </c>
    </row>
    <row r="17" spans="1:4" x14ac:dyDescent="0.25">
      <c r="A17" t="s">
        <v>91</v>
      </c>
      <c r="B17" t="s">
        <v>592</v>
      </c>
      <c r="C17" t="s">
        <v>95</v>
      </c>
      <c r="D17" s="12">
        <f>SUMIF('Kulturas dazadosana ha'!$C$3:$C$204,'KOPSAV Kulturas dazadosana ha'!B17,'Kulturas dazadosana ha'!$H$3:$H$204)</f>
        <v>0</v>
      </c>
    </row>
    <row r="18" spans="1:4" x14ac:dyDescent="0.25">
      <c r="A18" t="s">
        <v>91</v>
      </c>
      <c r="B18" t="s">
        <v>593</v>
      </c>
      <c r="C18" t="s">
        <v>110</v>
      </c>
      <c r="D18" s="12">
        <f>SUMIF('Kulturas dazadosana ha'!$C$3:$C$204,'KOPSAV Kulturas dazadosana ha'!B18,'Kulturas dazadosana ha'!$H$3:$H$204)</f>
        <v>0</v>
      </c>
    </row>
    <row r="19" spans="1:4" x14ac:dyDescent="0.25">
      <c r="A19" t="s">
        <v>91</v>
      </c>
      <c r="B19" t="s">
        <v>594</v>
      </c>
      <c r="C19" t="s">
        <v>113</v>
      </c>
      <c r="D19" s="12">
        <f>SUMIF('Kulturas dazadosana ha'!$C$3:$C$204,'KOPSAV Kulturas dazadosana ha'!B19,'Kulturas dazadosana ha'!$H$3:$H$204)</f>
        <v>0</v>
      </c>
    </row>
    <row r="20" spans="1:4" x14ac:dyDescent="0.25">
      <c r="A20" t="s">
        <v>91</v>
      </c>
      <c r="B20" t="s">
        <v>595</v>
      </c>
      <c r="C20" t="s">
        <v>94</v>
      </c>
      <c r="D20" s="12">
        <f>SUMIF('Kulturas dazadosana ha'!$C$3:$C$204,'KOPSAV Kulturas dazadosana ha'!B20,'Kulturas dazadosana ha'!$H$3:$H$204)</f>
        <v>0</v>
      </c>
    </row>
    <row r="21" spans="1:4" x14ac:dyDescent="0.25">
      <c r="A21" t="s">
        <v>91</v>
      </c>
      <c r="B21" t="s">
        <v>596</v>
      </c>
      <c r="C21" t="s">
        <v>100</v>
      </c>
      <c r="D21" s="12">
        <f>SUMIF('Kulturas dazadosana ha'!$C$3:$C$204,'KOPSAV Kulturas dazadosana ha'!B21,'Kulturas dazadosana ha'!$H$3:$H$204)</f>
        <v>0</v>
      </c>
    </row>
    <row r="22" spans="1:4" x14ac:dyDescent="0.25">
      <c r="A22" t="s">
        <v>91</v>
      </c>
      <c r="B22" t="s">
        <v>597</v>
      </c>
      <c r="C22" t="s">
        <v>108</v>
      </c>
      <c r="D22" s="12">
        <f>SUMIF('Kulturas dazadosana ha'!$C$3:$C$204,'KOPSAV Kulturas dazadosana ha'!B22,'Kulturas dazadosana ha'!$H$3:$H$204)</f>
        <v>0</v>
      </c>
    </row>
    <row r="23" spans="1:4" x14ac:dyDescent="0.25">
      <c r="A23" t="s">
        <v>91</v>
      </c>
      <c r="B23" t="s">
        <v>598</v>
      </c>
      <c r="C23" t="s">
        <v>97</v>
      </c>
      <c r="D23" s="12">
        <f>SUMIF('Kulturas dazadosana ha'!$C$3:$C$204,'KOPSAV Kulturas dazadosana ha'!B23,'Kulturas dazadosana ha'!$H$3:$H$204)</f>
        <v>0</v>
      </c>
    </row>
    <row r="24" spans="1:4" x14ac:dyDescent="0.25">
      <c r="A24" t="s">
        <v>91</v>
      </c>
      <c r="B24" t="s">
        <v>599</v>
      </c>
      <c r="C24" t="s">
        <v>99</v>
      </c>
      <c r="D24" s="12">
        <f>SUMIF('Kulturas dazadosana ha'!$C$3:$C$204,'KOPSAV Kulturas dazadosana ha'!B24,'Kulturas dazadosana ha'!$H$3:$H$204)</f>
        <v>0</v>
      </c>
    </row>
    <row r="25" spans="1:4" x14ac:dyDescent="0.25">
      <c r="A25" t="s">
        <v>91</v>
      </c>
      <c r="B25" t="s">
        <v>600</v>
      </c>
      <c r="C25" t="s">
        <v>107</v>
      </c>
      <c r="D25" s="12">
        <f>SUMIF('Kulturas dazadosana ha'!$C$3:$C$204,'KOPSAV Kulturas dazadosana ha'!B25,'Kulturas dazadosana ha'!$H$3:$H$204)</f>
        <v>0</v>
      </c>
    </row>
    <row r="26" spans="1:4" x14ac:dyDescent="0.25">
      <c r="A26" t="s">
        <v>576</v>
      </c>
      <c r="B26" t="s">
        <v>688</v>
      </c>
      <c r="C26" t="s">
        <v>71</v>
      </c>
      <c r="D26" s="12">
        <f>SUMIF('Kulturas dazadosana ha'!$C$3:$C$204,'KOPSAV Kulturas dazadosana ha'!B26,'Kulturas dazadosana ha'!$H$3:$H$204)</f>
        <v>0</v>
      </c>
    </row>
    <row r="27" spans="1:4" x14ac:dyDescent="0.25">
      <c r="A27" t="s">
        <v>576</v>
      </c>
      <c r="B27" t="s">
        <v>670</v>
      </c>
      <c r="C27" t="s">
        <v>230</v>
      </c>
      <c r="D27" s="12">
        <f>SUMIF('Kulturas dazadosana ha'!$C$3:$C$204,'KOPSAV Kulturas dazadosana ha'!B27,'Kulturas dazadosana ha'!$H$3:$H$204)</f>
        <v>0</v>
      </c>
    </row>
    <row r="28" spans="1:4" x14ac:dyDescent="0.25">
      <c r="A28" t="s">
        <v>576</v>
      </c>
      <c r="B28" t="s">
        <v>660</v>
      </c>
      <c r="C28" t="s">
        <v>68</v>
      </c>
      <c r="D28" s="12">
        <f>SUMIF('Kulturas dazadosana ha'!$C$3:$C$204,'KOPSAV Kulturas dazadosana ha'!B28,'Kulturas dazadosana ha'!$H$3:$H$204)</f>
        <v>0</v>
      </c>
    </row>
    <row r="29" spans="1:4" x14ac:dyDescent="0.25">
      <c r="A29" t="s">
        <v>576</v>
      </c>
      <c r="B29" t="s">
        <v>659</v>
      </c>
      <c r="C29" t="s">
        <v>224</v>
      </c>
      <c r="D29" s="12">
        <f>SUMIF('Kulturas dazadosana ha'!$C$3:$C$204,'KOPSAV Kulturas dazadosana ha'!B29,'Kulturas dazadosana ha'!$H$3:$H$204)</f>
        <v>0</v>
      </c>
    </row>
    <row r="30" spans="1:4" x14ac:dyDescent="0.25">
      <c r="A30" t="s">
        <v>576</v>
      </c>
      <c r="B30" t="s">
        <v>661</v>
      </c>
      <c r="C30" t="s">
        <v>29</v>
      </c>
      <c r="D30" s="12">
        <f>SUMIF('Kulturas dazadosana ha'!$C$3:$C$204,'KOPSAV Kulturas dazadosana ha'!B30,'Kulturas dazadosana ha'!$H$3:$H$204)</f>
        <v>0</v>
      </c>
    </row>
    <row r="31" spans="1:4" x14ac:dyDescent="0.25">
      <c r="A31" t="s">
        <v>576</v>
      </c>
      <c r="B31" t="s">
        <v>631</v>
      </c>
      <c r="C31" t="s">
        <v>1</v>
      </c>
      <c r="D31" s="12">
        <f>SUMIF('Kulturas dazadosana ha'!$C$3:$C$204,'KOPSAV Kulturas dazadosana ha'!B31,'Kulturas dazadosana ha'!$H$3:$H$204)</f>
        <v>0</v>
      </c>
    </row>
    <row r="32" spans="1:4" x14ac:dyDescent="0.25">
      <c r="A32" t="s">
        <v>576</v>
      </c>
      <c r="B32" t="s">
        <v>662</v>
      </c>
      <c r="C32" t="s">
        <v>210</v>
      </c>
      <c r="D32" s="12">
        <f>SUMIF('Kulturas dazadosana ha'!$C$3:$C$204,'KOPSAV Kulturas dazadosana ha'!B32,'Kulturas dazadosana ha'!$H$3:$H$204)</f>
        <v>0</v>
      </c>
    </row>
    <row r="33" spans="1:4" x14ac:dyDescent="0.25">
      <c r="A33" t="s">
        <v>576</v>
      </c>
      <c r="B33" t="s">
        <v>602</v>
      </c>
      <c r="C33" t="s">
        <v>49</v>
      </c>
      <c r="D33" s="12">
        <f>SUMIF('Kulturas dazadosana ha'!$C$3:$C$204,'KOPSAV Kulturas dazadosana ha'!B33,'Kulturas dazadosana ha'!$H$3:$H$204)</f>
        <v>0</v>
      </c>
    </row>
    <row r="34" spans="1:4" x14ac:dyDescent="0.25">
      <c r="A34" t="s">
        <v>576</v>
      </c>
      <c r="B34" t="s">
        <v>603</v>
      </c>
      <c r="C34" t="s">
        <v>32</v>
      </c>
      <c r="D34" s="12">
        <f>SUMIF('Kulturas dazadosana ha'!$C$3:$C$204,'KOPSAV Kulturas dazadosana ha'!B34,'Kulturas dazadosana ha'!$H$3:$H$204)</f>
        <v>0</v>
      </c>
    </row>
    <row r="35" spans="1:4" x14ac:dyDescent="0.25">
      <c r="A35" t="s">
        <v>576</v>
      </c>
      <c r="B35" t="s">
        <v>604</v>
      </c>
      <c r="C35" t="s">
        <v>15</v>
      </c>
      <c r="D35" s="12">
        <f>SUMIF('Kulturas dazadosana ha'!$C$3:$C$204,'KOPSAV Kulturas dazadosana ha'!B35,'Kulturas dazadosana ha'!$H$3:$H$204)</f>
        <v>0</v>
      </c>
    </row>
    <row r="36" spans="1:4" x14ac:dyDescent="0.25">
      <c r="A36" t="s">
        <v>576</v>
      </c>
      <c r="B36" t="s">
        <v>644</v>
      </c>
      <c r="C36" t="s">
        <v>37</v>
      </c>
      <c r="D36" s="12">
        <f>SUMIF('Kulturas dazadosana ha'!$C$3:$C$204,'KOPSAV Kulturas dazadosana ha'!B36,'Kulturas dazadosana ha'!$H$3:$H$204)</f>
        <v>0</v>
      </c>
    </row>
    <row r="37" spans="1:4" x14ac:dyDescent="0.25">
      <c r="A37" t="s">
        <v>576</v>
      </c>
      <c r="B37" t="s">
        <v>645</v>
      </c>
      <c r="C37" t="s">
        <v>227</v>
      </c>
      <c r="D37" s="12">
        <f>SUMIF('Kulturas dazadosana ha'!$C$3:$C$204,'KOPSAV Kulturas dazadosana ha'!B37,'Kulturas dazadosana ha'!$H$3:$H$204)</f>
        <v>0</v>
      </c>
    </row>
    <row r="38" spans="1:4" x14ac:dyDescent="0.25">
      <c r="A38" t="s">
        <v>576</v>
      </c>
      <c r="B38" t="s">
        <v>605</v>
      </c>
      <c r="C38" t="s">
        <v>53</v>
      </c>
      <c r="D38" s="12">
        <f>SUMIF('Kulturas dazadosana ha'!$C$3:$C$204,'KOPSAV Kulturas dazadosana ha'!B38,'Kulturas dazadosana ha'!$H$3:$H$204)</f>
        <v>0</v>
      </c>
    </row>
    <row r="39" spans="1:4" x14ac:dyDescent="0.25">
      <c r="A39" t="s">
        <v>576</v>
      </c>
      <c r="B39" t="s">
        <v>775</v>
      </c>
      <c r="C39" t="s">
        <v>774</v>
      </c>
      <c r="D39" s="12">
        <f>SUMIF('Kulturas dazadosana ha'!$C$3:$C$204,'KOPSAV Kulturas dazadosana ha'!B39,'Kulturas dazadosana ha'!$H$3:$H$204)</f>
        <v>0</v>
      </c>
    </row>
    <row r="40" spans="1:4" x14ac:dyDescent="0.25">
      <c r="A40" t="s">
        <v>576</v>
      </c>
      <c r="B40" t="s">
        <v>606</v>
      </c>
      <c r="C40" t="s">
        <v>36</v>
      </c>
      <c r="D40" s="12">
        <f>SUMIF('Kulturas dazadosana ha'!$C$3:$C$204,'KOPSAV Kulturas dazadosana ha'!B40,'Kulturas dazadosana ha'!$H$3:$H$204)</f>
        <v>0</v>
      </c>
    </row>
    <row r="41" spans="1:4" x14ac:dyDescent="0.25">
      <c r="A41" t="s">
        <v>576</v>
      </c>
      <c r="B41" t="s">
        <v>663</v>
      </c>
      <c r="C41" t="s">
        <v>72</v>
      </c>
      <c r="D41" s="12">
        <f>SUMIF('Kulturas dazadosana ha'!$C$3:$C$204,'KOPSAV Kulturas dazadosana ha'!B41,'Kulturas dazadosana ha'!$H$3:$H$204)</f>
        <v>0</v>
      </c>
    </row>
    <row r="42" spans="1:4" x14ac:dyDescent="0.25">
      <c r="A42" t="s">
        <v>576</v>
      </c>
      <c r="B42" t="s">
        <v>646</v>
      </c>
      <c r="C42" t="s">
        <v>226</v>
      </c>
      <c r="D42" s="12">
        <f>SUMIF('Kulturas dazadosana ha'!$C$3:$C$204,'KOPSAV Kulturas dazadosana ha'!B42,'Kulturas dazadosana ha'!$H$3:$H$204)</f>
        <v>0</v>
      </c>
    </row>
    <row r="43" spans="1:4" x14ac:dyDescent="0.25">
      <c r="A43" t="s">
        <v>576</v>
      </c>
      <c r="B43" t="s">
        <v>632</v>
      </c>
      <c r="C43" t="s">
        <v>207</v>
      </c>
      <c r="D43" s="12">
        <f>SUMIF('Kulturas dazadosana ha'!$C$3:$C$204,'KOPSAV Kulturas dazadosana ha'!B43,'Kulturas dazadosana ha'!$H$3:$H$204)</f>
        <v>0</v>
      </c>
    </row>
    <row r="44" spans="1:4" x14ac:dyDescent="0.25">
      <c r="A44" t="s">
        <v>576</v>
      </c>
      <c r="B44" t="s">
        <v>633</v>
      </c>
      <c r="C44" t="s">
        <v>10</v>
      </c>
      <c r="D44" s="12">
        <f>SUMIF('Kulturas dazadosana ha'!$C$3:$C$204,'KOPSAV Kulturas dazadosana ha'!B44,'Kulturas dazadosana ha'!$H$3:$H$204)</f>
        <v>0</v>
      </c>
    </row>
    <row r="45" spans="1:4" x14ac:dyDescent="0.25">
      <c r="A45" t="s">
        <v>576</v>
      </c>
      <c r="B45" t="s">
        <v>607</v>
      </c>
      <c r="C45" t="s">
        <v>58</v>
      </c>
      <c r="D45" s="12">
        <f>SUMIF('Kulturas dazadosana ha'!$C$3:$C$204,'KOPSAV Kulturas dazadosana ha'!B45,'Kulturas dazadosana ha'!$H$3:$H$204)</f>
        <v>0</v>
      </c>
    </row>
    <row r="46" spans="1:4" x14ac:dyDescent="0.25">
      <c r="A46" t="s">
        <v>576</v>
      </c>
      <c r="B46" t="s">
        <v>627</v>
      </c>
      <c r="C46" t="s">
        <v>11</v>
      </c>
      <c r="D46" s="12">
        <f>SUMIF('Kulturas dazadosana ha'!$C$3:$C$204,'KOPSAV Kulturas dazadosana ha'!B46,'Kulturas dazadosana ha'!$H$3:$H$204)</f>
        <v>0</v>
      </c>
    </row>
    <row r="47" spans="1:4" x14ac:dyDescent="0.25">
      <c r="A47" t="s">
        <v>576</v>
      </c>
      <c r="B47" t="s">
        <v>608</v>
      </c>
      <c r="C47" t="s">
        <v>24</v>
      </c>
      <c r="D47" s="12">
        <f>SUMIF('Kulturas dazadosana ha'!$C$3:$C$204,'KOPSAV Kulturas dazadosana ha'!B47,'Kulturas dazadosana ha'!$H$3:$H$204)</f>
        <v>0</v>
      </c>
    </row>
    <row r="48" spans="1:4" x14ac:dyDescent="0.25">
      <c r="A48" t="s">
        <v>576</v>
      </c>
      <c r="B48" t="s">
        <v>609</v>
      </c>
      <c r="C48" t="s">
        <v>50</v>
      </c>
      <c r="D48" s="12">
        <f>SUMIF('Kulturas dazadosana ha'!$C$3:$C$204,'KOPSAV Kulturas dazadosana ha'!B48,'Kulturas dazadosana ha'!$H$3:$H$204)</f>
        <v>0</v>
      </c>
    </row>
    <row r="49" spans="1:4" x14ac:dyDescent="0.25">
      <c r="A49" t="s">
        <v>576</v>
      </c>
      <c r="B49" t="s">
        <v>647</v>
      </c>
      <c r="C49" t="s">
        <v>47</v>
      </c>
      <c r="D49" s="12">
        <f>SUMIF('Kulturas dazadosana ha'!$C$3:$C$204,'KOPSAV Kulturas dazadosana ha'!B49,'Kulturas dazadosana ha'!$H$3:$H$204)</f>
        <v>0</v>
      </c>
    </row>
    <row r="50" spans="1:4" x14ac:dyDescent="0.25">
      <c r="A50" t="s">
        <v>576</v>
      </c>
      <c r="B50" t="s">
        <v>648</v>
      </c>
      <c r="C50" t="s">
        <v>35</v>
      </c>
      <c r="D50" s="12">
        <f>SUMIF('Kulturas dazadosana ha'!$C$3:$C$204,'KOPSAV Kulturas dazadosana ha'!B50,'Kulturas dazadosana ha'!$H$3:$H$204)</f>
        <v>0</v>
      </c>
    </row>
    <row r="51" spans="1:4" x14ac:dyDescent="0.25">
      <c r="A51" t="s">
        <v>576</v>
      </c>
      <c r="B51" t="s">
        <v>634</v>
      </c>
      <c r="C51" t="s">
        <v>31</v>
      </c>
      <c r="D51" s="12">
        <f>SUMIF('Kulturas dazadosana ha'!$C$3:$C$204,'KOPSAV Kulturas dazadosana ha'!B51,'Kulturas dazadosana ha'!$H$3:$H$204)</f>
        <v>0</v>
      </c>
    </row>
    <row r="52" spans="1:4" x14ac:dyDescent="0.25">
      <c r="A52" t="s">
        <v>576</v>
      </c>
      <c r="B52" t="s">
        <v>649</v>
      </c>
      <c r="C52" t="s">
        <v>46</v>
      </c>
      <c r="D52" s="12">
        <f>SUMIF('Kulturas dazadosana ha'!$C$3:$C$204,'KOPSAV Kulturas dazadosana ha'!B52,'Kulturas dazadosana ha'!$H$3:$H$204)</f>
        <v>0</v>
      </c>
    </row>
    <row r="53" spans="1:4" x14ac:dyDescent="0.25">
      <c r="A53" t="s">
        <v>576</v>
      </c>
      <c r="B53" t="s">
        <v>635</v>
      </c>
      <c r="C53" t="s">
        <v>2</v>
      </c>
      <c r="D53" s="12">
        <f>SUMIF('Kulturas dazadosana ha'!$C$3:$C$204,'KOPSAV Kulturas dazadosana ha'!B53,'Kulturas dazadosana ha'!$H$3:$H$204)</f>
        <v>0</v>
      </c>
    </row>
    <row r="54" spans="1:4" x14ac:dyDescent="0.25">
      <c r="A54" t="s">
        <v>576</v>
      </c>
      <c r="B54" t="s">
        <v>636</v>
      </c>
      <c r="C54" t="s">
        <v>3</v>
      </c>
      <c r="D54" s="12">
        <f>SUMIF('Kulturas dazadosana ha'!$C$3:$C$204,'KOPSAV Kulturas dazadosana ha'!B54,'Kulturas dazadosana ha'!$H$3:$H$204)</f>
        <v>0</v>
      </c>
    </row>
    <row r="55" spans="1:4" x14ac:dyDescent="0.25">
      <c r="A55" t="s">
        <v>576</v>
      </c>
      <c r="B55" t="s">
        <v>650</v>
      </c>
      <c r="C55" t="s">
        <v>179</v>
      </c>
      <c r="D55" s="12">
        <f>SUMIF('Kulturas dazadosana ha'!$C$3:$C$204,'KOPSAV Kulturas dazadosana ha'!B55,'Kulturas dazadosana ha'!$H$3:$H$204)</f>
        <v>0</v>
      </c>
    </row>
    <row r="56" spans="1:4" x14ac:dyDescent="0.25">
      <c r="A56" t="s">
        <v>576</v>
      </c>
      <c r="B56" t="s">
        <v>628</v>
      </c>
      <c r="C56" t="s">
        <v>30</v>
      </c>
      <c r="D56" s="12">
        <f>SUMIF('Kulturas dazadosana ha'!$C$3:$C$204,'KOPSAV Kulturas dazadosana ha'!B56,'Kulturas dazadosana ha'!$H$3:$H$204)</f>
        <v>0</v>
      </c>
    </row>
    <row r="57" spans="1:4" x14ac:dyDescent="0.25">
      <c r="A57" t="s">
        <v>576</v>
      </c>
      <c r="B57" t="s">
        <v>664</v>
      </c>
      <c r="C57" t="s">
        <v>76</v>
      </c>
      <c r="D57" s="12">
        <f>SUMIF('Kulturas dazadosana ha'!$C$3:$C$204,'KOPSAV Kulturas dazadosana ha'!B57,'Kulturas dazadosana ha'!$H$3:$H$204)</f>
        <v>0</v>
      </c>
    </row>
    <row r="58" spans="1:4" x14ac:dyDescent="0.25">
      <c r="A58" t="s">
        <v>576</v>
      </c>
      <c r="B58" t="s">
        <v>665</v>
      </c>
      <c r="C58" t="s">
        <v>28</v>
      </c>
      <c r="D58" s="12">
        <f>SUMIF('Kulturas dazadosana ha'!$C$3:$C$204,'KOPSAV Kulturas dazadosana ha'!B58,'Kulturas dazadosana ha'!$H$3:$H$204)</f>
        <v>0</v>
      </c>
    </row>
    <row r="59" spans="1:4" x14ac:dyDescent="0.25">
      <c r="A59" t="s">
        <v>576</v>
      </c>
      <c r="B59" t="s">
        <v>651</v>
      </c>
      <c r="C59" t="s">
        <v>180</v>
      </c>
      <c r="D59" s="12">
        <f>SUMIF('Kulturas dazadosana ha'!$C$3:$C$204,'KOPSAV Kulturas dazadosana ha'!B59,'Kulturas dazadosana ha'!$H$3:$H$204)</f>
        <v>0</v>
      </c>
    </row>
    <row r="60" spans="1:4" x14ac:dyDescent="0.25">
      <c r="A60" t="s">
        <v>576</v>
      </c>
      <c r="B60" t="s">
        <v>610</v>
      </c>
      <c r="C60" t="s">
        <v>21</v>
      </c>
      <c r="D60" s="12">
        <f>SUMIF('Kulturas dazadosana ha'!$C$3:$C$204,'KOPSAV Kulturas dazadosana ha'!B60,'Kulturas dazadosana ha'!$H$3:$H$204)</f>
        <v>0</v>
      </c>
    </row>
    <row r="61" spans="1:4" x14ac:dyDescent="0.25">
      <c r="A61" t="s">
        <v>576</v>
      </c>
      <c r="B61" t="s">
        <v>637</v>
      </c>
      <c r="C61" t="s">
        <v>6</v>
      </c>
      <c r="D61" s="12">
        <f>SUMIF('Kulturas dazadosana ha'!$C$3:$C$204,'KOPSAV Kulturas dazadosana ha'!B61,'Kulturas dazadosana ha'!$H$3:$H$204)</f>
        <v>0</v>
      </c>
    </row>
    <row r="62" spans="1:4" x14ac:dyDescent="0.25">
      <c r="A62" t="s">
        <v>576</v>
      </c>
      <c r="B62" t="s">
        <v>638</v>
      </c>
      <c r="C62" t="s">
        <v>7</v>
      </c>
      <c r="D62" s="12">
        <f>SUMIF('Kulturas dazadosana ha'!$C$3:$C$204,'KOPSAV Kulturas dazadosana ha'!B62,'Kulturas dazadosana ha'!$H$3:$H$204)</f>
        <v>0</v>
      </c>
    </row>
    <row r="63" spans="1:4" x14ac:dyDescent="0.25">
      <c r="A63" t="s">
        <v>576</v>
      </c>
      <c r="B63" t="s">
        <v>611</v>
      </c>
      <c r="C63" t="s">
        <v>23</v>
      </c>
      <c r="D63" s="12">
        <f>SUMIF('Kulturas dazadosana ha'!$C$3:$C$204,'KOPSAV Kulturas dazadosana ha'!B63,'Kulturas dazadosana ha'!$H$3:$H$204)</f>
        <v>0</v>
      </c>
    </row>
    <row r="64" spans="1:4" x14ac:dyDescent="0.25">
      <c r="A64" t="s">
        <v>576</v>
      </c>
      <c r="B64" t="s">
        <v>612</v>
      </c>
      <c r="C64" t="s">
        <v>18</v>
      </c>
      <c r="D64" s="12">
        <f>SUMIF('Kulturas dazadosana ha'!$C$3:$C$204,'KOPSAV Kulturas dazadosana ha'!B64,'Kulturas dazadosana ha'!$H$3:$H$204)</f>
        <v>0</v>
      </c>
    </row>
    <row r="65" spans="1:4" x14ac:dyDescent="0.25">
      <c r="A65" t="s">
        <v>576</v>
      </c>
      <c r="B65" t="s">
        <v>613</v>
      </c>
      <c r="C65" t="s">
        <v>163</v>
      </c>
      <c r="D65" s="12">
        <f>SUMIF('Kulturas dazadosana ha'!$C$3:$C$204,'KOPSAV Kulturas dazadosana ha'!B65,'Kulturas dazadosana ha'!$H$3:$H$204)</f>
        <v>0</v>
      </c>
    </row>
    <row r="66" spans="1:4" x14ac:dyDescent="0.25">
      <c r="A66" t="s">
        <v>576</v>
      </c>
      <c r="B66" t="s">
        <v>687</v>
      </c>
      <c r="C66" t="s">
        <v>175</v>
      </c>
      <c r="D66" s="12">
        <f>SUMIF('Kulturas dazadosana ha'!$C$3:$C$204,'KOPSAV Kulturas dazadosana ha'!B66,'Kulturas dazadosana ha'!$H$3:$H$204)</f>
        <v>0</v>
      </c>
    </row>
    <row r="67" spans="1:4" x14ac:dyDescent="0.25">
      <c r="A67" t="s">
        <v>576</v>
      </c>
      <c r="B67" t="s">
        <v>614</v>
      </c>
      <c r="C67" t="s">
        <v>17</v>
      </c>
      <c r="D67" s="12">
        <f>SUMIF('Kulturas dazadosana ha'!$C$3:$C$204,'KOPSAV Kulturas dazadosana ha'!B67,'Kulturas dazadosana ha'!$H$3:$H$204)</f>
        <v>0</v>
      </c>
    </row>
    <row r="68" spans="1:4" x14ac:dyDescent="0.25">
      <c r="A68" t="s">
        <v>576</v>
      </c>
      <c r="B68" t="s">
        <v>666</v>
      </c>
      <c r="C68" t="s">
        <v>63</v>
      </c>
      <c r="D68" s="12">
        <f>SUMIF('Kulturas dazadosana ha'!$C$3:$C$204,'KOPSAV Kulturas dazadosana ha'!B68,'Kulturas dazadosana ha'!$H$3:$H$204)</f>
        <v>0</v>
      </c>
    </row>
    <row r="69" spans="1:4" x14ac:dyDescent="0.25">
      <c r="A69" t="s">
        <v>576</v>
      </c>
      <c r="B69" t="s">
        <v>615</v>
      </c>
      <c r="C69" t="s">
        <v>12</v>
      </c>
      <c r="D69" s="12">
        <f>SUMIF('Kulturas dazadosana ha'!$C$3:$C$204,'KOPSAV Kulturas dazadosana ha'!B69,'Kulturas dazadosana ha'!$H$3:$H$204)</f>
        <v>0</v>
      </c>
    </row>
    <row r="70" spans="1:4" x14ac:dyDescent="0.25">
      <c r="A70" t="s">
        <v>576</v>
      </c>
      <c r="B70" t="s">
        <v>629</v>
      </c>
      <c r="C70" t="s">
        <v>13</v>
      </c>
      <c r="D70" s="12">
        <f>SUMIF('Kulturas dazadosana ha'!$C$3:$C$204,'KOPSAV Kulturas dazadosana ha'!B70,'Kulturas dazadosana ha'!$H$3:$H$204)</f>
        <v>0</v>
      </c>
    </row>
    <row r="71" spans="1:4" x14ac:dyDescent="0.25">
      <c r="A71" t="s">
        <v>576</v>
      </c>
      <c r="B71" t="s">
        <v>616</v>
      </c>
      <c r="C71" t="s">
        <v>51</v>
      </c>
      <c r="D71" s="12">
        <f>SUMIF('Kulturas dazadosana ha'!$C$3:$C$204,'KOPSAV Kulturas dazadosana ha'!B71,'Kulturas dazadosana ha'!$H$3:$H$204)</f>
        <v>0</v>
      </c>
    </row>
    <row r="72" spans="1:4" x14ac:dyDescent="0.25">
      <c r="A72" t="s">
        <v>576</v>
      </c>
      <c r="B72" t="s">
        <v>617</v>
      </c>
      <c r="C72" t="s">
        <v>52</v>
      </c>
      <c r="D72" s="12">
        <f>SUMIF('Kulturas dazadosana ha'!$C$3:$C$204,'KOPSAV Kulturas dazadosana ha'!B72,'Kulturas dazadosana ha'!$H$3:$H$204)</f>
        <v>0</v>
      </c>
    </row>
    <row r="73" spans="1:4" x14ac:dyDescent="0.25">
      <c r="A73" t="s">
        <v>576</v>
      </c>
      <c r="B73" t="s">
        <v>630</v>
      </c>
      <c r="C73" t="s">
        <v>148</v>
      </c>
      <c r="D73" s="12">
        <f>SUMIF('Kulturas dazadosana ha'!$C$3:$C$204,'KOPSAV Kulturas dazadosana ha'!B73,'Kulturas dazadosana ha'!$H$3:$H$204)</f>
        <v>0</v>
      </c>
    </row>
    <row r="74" spans="1:4" x14ac:dyDescent="0.25">
      <c r="A74" t="s">
        <v>576</v>
      </c>
      <c r="B74" t="s">
        <v>639</v>
      </c>
      <c r="C74" t="s">
        <v>8</v>
      </c>
      <c r="D74" s="12">
        <f>SUMIF('Kulturas dazadosana ha'!$C$3:$C$204,'KOPSAV Kulturas dazadosana ha'!B74,'Kulturas dazadosana ha'!$H$3:$H$204)</f>
        <v>0</v>
      </c>
    </row>
    <row r="75" spans="1:4" x14ac:dyDescent="0.25">
      <c r="A75" t="s">
        <v>576</v>
      </c>
      <c r="B75" t="s">
        <v>618</v>
      </c>
      <c r="C75" t="s">
        <v>22</v>
      </c>
      <c r="D75" s="12">
        <f>SUMIF('Kulturas dazadosana ha'!$C$3:$C$204,'KOPSAV Kulturas dazadosana ha'!B75,'Kulturas dazadosana ha'!$H$3:$H$204)</f>
        <v>0</v>
      </c>
    </row>
    <row r="76" spans="1:4" x14ac:dyDescent="0.25">
      <c r="A76" t="s">
        <v>576</v>
      </c>
      <c r="B76" t="s">
        <v>652</v>
      </c>
      <c r="C76" t="s">
        <v>169</v>
      </c>
      <c r="D76" s="12">
        <f>SUMIF('Kulturas dazadosana ha'!$C$3:$C$204,'KOPSAV Kulturas dazadosana ha'!B76,'Kulturas dazadosana ha'!$H$3:$H$204)</f>
        <v>0</v>
      </c>
    </row>
    <row r="77" spans="1:4" x14ac:dyDescent="0.25">
      <c r="A77" t="s">
        <v>576</v>
      </c>
      <c r="B77" t="s">
        <v>619</v>
      </c>
      <c r="C77" t="s">
        <v>16</v>
      </c>
      <c r="D77" s="12">
        <f>SUMIF('Kulturas dazadosana ha'!$C$3:$C$204,'KOPSAV Kulturas dazadosana ha'!B77,'Kulturas dazadosana ha'!$H$3:$H$204)</f>
        <v>0</v>
      </c>
    </row>
    <row r="78" spans="1:4" x14ac:dyDescent="0.25">
      <c r="A78" t="s">
        <v>576</v>
      </c>
      <c r="B78" t="s">
        <v>653</v>
      </c>
      <c r="C78" t="s">
        <v>176</v>
      </c>
      <c r="D78" s="12">
        <f>SUMIF('Kulturas dazadosana ha'!$C$3:$C$204,'KOPSAV Kulturas dazadosana ha'!B78,'Kulturas dazadosana ha'!$H$3:$H$204)</f>
        <v>0</v>
      </c>
    </row>
    <row r="79" spans="1:4" x14ac:dyDescent="0.25">
      <c r="A79" t="s">
        <v>576</v>
      </c>
      <c r="B79" t="s">
        <v>654</v>
      </c>
      <c r="C79" t="s">
        <v>181</v>
      </c>
      <c r="D79" s="12">
        <f>SUMIF('Kulturas dazadosana ha'!$C$3:$C$204,'KOPSAV Kulturas dazadosana ha'!B79,'Kulturas dazadosana ha'!$H$3:$H$204)</f>
        <v>0</v>
      </c>
    </row>
    <row r="80" spans="1:4" x14ac:dyDescent="0.25">
      <c r="A80" t="s">
        <v>576</v>
      </c>
      <c r="B80" t="s">
        <v>620</v>
      </c>
      <c r="C80" t="s">
        <v>33</v>
      </c>
      <c r="D80" s="12">
        <f>SUMIF('Kulturas dazadosana ha'!$C$3:$C$204,'KOPSAV Kulturas dazadosana ha'!B80,'Kulturas dazadosana ha'!$H$3:$H$204)</f>
        <v>0</v>
      </c>
    </row>
    <row r="81" spans="1:4" x14ac:dyDescent="0.25">
      <c r="A81" t="s">
        <v>576</v>
      </c>
      <c r="B81" t="s">
        <v>655</v>
      </c>
      <c r="C81" t="s">
        <v>221</v>
      </c>
      <c r="D81" s="12">
        <f>SUMIF('Kulturas dazadosana ha'!$C$3:$C$204,'KOPSAV Kulturas dazadosana ha'!B81,'Kulturas dazadosana ha'!$H$3:$H$204)</f>
        <v>0</v>
      </c>
    </row>
    <row r="82" spans="1:4" x14ac:dyDescent="0.25">
      <c r="A82" t="s">
        <v>576</v>
      </c>
      <c r="B82" t="s">
        <v>621</v>
      </c>
      <c r="C82" t="s">
        <v>19</v>
      </c>
      <c r="D82" s="12">
        <f>SUMIF('Kulturas dazadosana ha'!$C$3:$C$204,'KOPSAV Kulturas dazadosana ha'!B82,'Kulturas dazadosana ha'!$H$3:$H$204)</f>
        <v>0</v>
      </c>
    </row>
    <row r="83" spans="1:4" x14ac:dyDescent="0.25">
      <c r="A83" t="s">
        <v>576</v>
      </c>
      <c r="B83" t="s">
        <v>667</v>
      </c>
      <c r="C83" t="s">
        <v>27</v>
      </c>
      <c r="D83" s="12">
        <f>SUMIF('Kulturas dazadosana ha'!$C$3:$C$204,'KOPSAV Kulturas dazadosana ha'!B83,'Kulturas dazadosana ha'!$H$3:$H$204)</f>
        <v>0</v>
      </c>
    </row>
    <row r="84" spans="1:4" x14ac:dyDescent="0.25">
      <c r="A84" t="s">
        <v>576</v>
      </c>
      <c r="B84" t="s">
        <v>622</v>
      </c>
      <c r="C84" t="s">
        <v>168</v>
      </c>
      <c r="D84" s="12">
        <f>SUMIF('Kulturas dazadosana ha'!$C$3:$C$204,'KOPSAV Kulturas dazadosana ha'!B84,'Kulturas dazadosana ha'!$H$3:$H$204)</f>
        <v>0</v>
      </c>
    </row>
    <row r="85" spans="1:4" x14ac:dyDescent="0.25">
      <c r="A85" t="s">
        <v>576</v>
      </c>
      <c r="B85" t="s">
        <v>640</v>
      </c>
      <c r="C85" t="s">
        <v>4</v>
      </c>
      <c r="D85" s="12">
        <f>SUMIF('Kulturas dazadosana ha'!$C$3:$C$204,'KOPSAV Kulturas dazadosana ha'!B85,'Kulturas dazadosana ha'!$H$3:$H$204)</f>
        <v>0</v>
      </c>
    </row>
    <row r="86" spans="1:4" x14ac:dyDescent="0.25">
      <c r="A86" t="s">
        <v>576</v>
      </c>
      <c r="B86" t="s">
        <v>641</v>
      </c>
      <c r="C86" t="s">
        <v>5</v>
      </c>
      <c r="D86" s="12">
        <f>SUMIF('Kulturas dazadosana ha'!$C$3:$C$204,'KOPSAV Kulturas dazadosana ha'!B86,'Kulturas dazadosana ha'!$H$3:$H$204)</f>
        <v>0</v>
      </c>
    </row>
    <row r="87" spans="1:4" x14ac:dyDescent="0.25">
      <c r="A87" t="s">
        <v>576</v>
      </c>
      <c r="B87" t="s">
        <v>623</v>
      </c>
      <c r="C87" t="s">
        <v>20</v>
      </c>
      <c r="D87" s="12">
        <f>SUMIF('Kulturas dazadosana ha'!$C$3:$C$204,'KOPSAV Kulturas dazadosana ha'!B87,'Kulturas dazadosana ha'!$H$3:$H$204)</f>
        <v>0</v>
      </c>
    </row>
    <row r="88" spans="1:4" x14ac:dyDescent="0.25">
      <c r="A88" t="s">
        <v>576</v>
      </c>
      <c r="B88" t="s">
        <v>656</v>
      </c>
      <c r="C88" t="s">
        <v>184</v>
      </c>
      <c r="D88" s="12">
        <f>SUMIF('Kulturas dazadosana ha'!$C$3:$C$204,'KOPSAV Kulturas dazadosana ha'!B88,'Kulturas dazadosana ha'!$H$3:$H$204)</f>
        <v>0</v>
      </c>
    </row>
    <row r="89" spans="1:4" x14ac:dyDescent="0.25">
      <c r="A89" t="s">
        <v>576</v>
      </c>
      <c r="B89" t="s">
        <v>624</v>
      </c>
      <c r="C89" t="s">
        <v>14</v>
      </c>
      <c r="D89" s="12">
        <f>SUMIF('Kulturas dazadosana ha'!$C$3:$C$204,'KOPSAV Kulturas dazadosana ha'!B89,'Kulturas dazadosana ha'!$H$3:$H$204)</f>
        <v>0</v>
      </c>
    </row>
    <row r="90" spans="1:4" x14ac:dyDescent="0.25">
      <c r="A90" t="s">
        <v>576</v>
      </c>
      <c r="B90" t="s">
        <v>625</v>
      </c>
      <c r="C90" t="s">
        <v>166</v>
      </c>
      <c r="D90" s="12">
        <f>SUMIF('Kulturas dazadosana ha'!$C$3:$C$204,'KOPSAV Kulturas dazadosana ha'!B90,'Kulturas dazadosana ha'!$H$3:$H$204)</f>
        <v>0</v>
      </c>
    </row>
    <row r="91" spans="1:4" x14ac:dyDescent="0.25">
      <c r="A91" t="s">
        <v>576</v>
      </c>
      <c r="B91" t="s">
        <v>642</v>
      </c>
      <c r="C91" t="s">
        <v>139</v>
      </c>
      <c r="D91" s="12">
        <f>SUMIF('Kulturas dazadosana ha'!$C$3:$C$204,'KOPSAV Kulturas dazadosana ha'!B91,'Kulturas dazadosana ha'!$H$3:$H$204)</f>
        <v>0</v>
      </c>
    </row>
    <row r="92" spans="1:4" x14ac:dyDescent="0.25">
      <c r="A92" t="s">
        <v>576</v>
      </c>
      <c r="B92" t="s">
        <v>643</v>
      </c>
      <c r="C92" t="s">
        <v>9</v>
      </c>
      <c r="D92" s="12">
        <f>SUMIF('Kulturas dazadosana ha'!$C$3:$C$204,'KOPSAV Kulturas dazadosana ha'!B92,'Kulturas dazadosana ha'!$H$3:$H$204)</f>
        <v>0</v>
      </c>
    </row>
    <row r="93" spans="1:4" x14ac:dyDescent="0.25">
      <c r="A93" t="s">
        <v>576</v>
      </c>
      <c r="B93" t="s">
        <v>657</v>
      </c>
      <c r="C93" t="s">
        <v>48</v>
      </c>
      <c r="D93" s="12">
        <f>SUMIF('Kulturas dazadosana ha'!$C$3:$C$204,'KOPSAV Kulturas dazadosana ha'!B93,'Kulturas dazadosana ha'!$H$3:$H$204)</f>
        <v>0</v>
      </c>
    </row>
    <row r="94" spans="1:4" x14ac:dyDescent="0.25">
      <c r="A94" t="s">
        <v>576</v>
      </c>
      <c r="B94" t="s">
        <v>626</v>
      </c>
      <c r="C94" t="s">
        <v>225</v>
      </c>
      <c r="D94" s="12">
        <f>SUMIF('Kulturas dazadosana ha'!$C$3:$C$204,'KOPSAV Kulturas dazadosana ha'!B94,'Kulturas dazadosana ha'!$H$3:$H$204)</f>
        <v>0</v>
      </c>
    </row>
    <row r="95" spans="1:4" x14ac:dyDescent="0.25">
      <c r="A95" t="s">
        <v>576</v>
      </c>
      <c r="B95" t="s">
        <v>686</v>
      </c>
      <c r="C95" t="s">
        <v>575</v>
      </c>
      <c r="D95" s="12">
        <f>SUMIF('Kulturas dazadosana ha'!$C$3:$C$204,'KOPSAV Kulturas dazadosana ha'!B95,'Kulturas dazadosana ha'!$H$3:$H$204)</f>
        <v>0</v>
      </c>
    </row>
    <row r="96" spans="1:4" x14ac:dyDescent="0.25">
      <c r="A96" t="s">
        <v>576</v>
      </c>
      <c r="B96" t="s">
        <v>668</v>
      </c>
      <c r="C96" t="s">
        <v>61</v>
      </c>
      <c r="D96" s="12">
        <f>SUMIF('Kulturas dazadosana ha'!$C$3:$C$204,'KOPSAV Kulturas dazadosana ha'!B96,'Kulturas dazadosana ha'!$H$3:$H$204)</f>
        <v>0</v>
      </c>
    </row>
    <row r="97" spans="1:4" x14ac:dyDescent="0.25">
      <c r="A97" t="s">
        <v>576</v>
      </c>
      <c r="B97" t="s">
        <v>658</v>
      </c>
      <c r="C97" t="s">
        <v>523</v>
      </c>
      <c r="D97" s="12">
        <f>SUMIF('Kulturas dazadosana ha'!$C$3:$C$204,'KOPSAV Kulturas dazadosana ha'!B97,'Kulturas dazadosana ha'!$H$3:$H$204)</f>
        <v>0</v>
      </c>
    </row>
    <row r="98" spans="1:4" x14ac:dyDescent="0.25">
      <c r="A98" t="s">
        <v>576</v>
      </c>
      <c r="B98" t="s">
        <v>669</v>
      </c>
      <c r="C98" t="s">
        <v>492</v>
      </c>
      <c r="D98" s="12">
        <f>SUMIF('Kulturas dazadosana ha'!$C$3:$C$204,'KOPSAV Kulturas dazadosana ha'!B98,'Kulturas dazadosana ha'!$H$3:$H$204)</f>
        <v>0</v>
      </c>
    </row>
    <row r="99" spans="1:4" x14ac:dyDescent="0.25">
      <c r="A99" t="s">
        <v>576</v>
      </c>
      <c r="B99" t="s">
        <v>671</v>
      </c>
      <c r="C99" t="s">
        <v>26</v>
      </c>
      <c r="D99" s="12">
        <f>SUMIF('Kulturas dazadosana ha'!$C$3:$C$204,'KOPSAV Kulturas dazadosana ha'!B99,'Kulturas dazadosana ha'!$H$3:$H$204)</f>
        <v>0</v>
      </c>
    </row>
    <row r="100" spans="1:4" x14ac:dyDescent="0.25">
      <c r="A100" t="s">
        <v>576</v>
      </c>
      <c r="B100" t="s">
        <v>672</v>
      </c>
      <c r="C100" t="s">
        <v>70</v>
      </c>
      <c r="D100" s="12">
        <f>SUMIF('Kulturas dazadosana ha'!$C$3:$C$204,'KOPSAV Kulturas dazadosana ha'!B100,'Kulturas dazadosana ha'!$H$3:$H$204)</f>
        <v>0</v>
      </c>
    </row>
    <row r="101" spans="1:4" x14ac:dyDescent="0.25">
      <c r="A101" t="s">
        <v>576</v>
      </c>
      <c r="B101" t="s">
        <v>673</v>
      </c>
      <c r="C101" t="s">
        <v>231</v>
      </c>
      <c r="D101" s="12">
        <f>SUMIF('Kulturas dazadosana ha'!$C$3:$C$204,'KOPSAV Kulturas dazadosana ha'!B101,'Kulturas dazadosana ha'!$H$3:$H$204)</f>
        <v>0</v>
      </c>
    </row>
    <row r="102" spans="1:4" x14ac:dyDescent="0.25">
      <c r="A102" t="s">
        <v>576</v>
      </c>
      <c r="B102" t="s">
        <v>674</v>
      </c>
      <c r="C102" t="s">
        <v>69</v>
      </c>
      <c r="D102" s="12">
        <f>SUMIF('Kulturas dazadosana ha'!$C$3:$C$204,'KOPSAV Kulturas dazadosana ha'!B102,'Kulturas dazadosana ha'!$H$3:$H$204)</f>
        <v>0</v>
      </c>
    </row>
    <row r="103" spans="1:4" x14ac:dyDescent="0.25">
      <c r="A103" t="s">
        <v>576</v>
      </c>
      <c r="B103" t="s">
        <v>675</v>
      </c>
      <c r="C103" t="s">
        <v>81</v>
      </c>
      <c r="D103" s="12">
        <f>SUMIF('Kulturas dazadosana ha'!$C$3:$C$204,'KOPSAV Kulturas dazadosana ha'!B103,'Kulturas dazadosana ha'!$H$3:$H$204)</f>
        <v>0</v>
      </c>
    </row>
    <row r="104" spans="1:4" x14ac:dyDescent="0.25">
      <c r="A104" t="s">
        <v>576</v>
      </c>
      <c r="B104" t="s">
        <v>676</v>
      </c>
      <c r="C104" t="s">
        <v>79</v>
      </c>
      <c r="D104" s="12">
        <f>SUMIF('Kulturas dazadosana ha'!$C$3:$C$204,'KOPSAV Kulturas dazadosana ha'!B104,'Kulturas dazadosana ha'!$H$3:$H$204)</f>
        <v>0</v>
      </c>
    </row>
    <row r="105" spans="1:4" x14ac:dyDescent="0.25">
      <c r="A105" t="s">
        <v>576</v>
      </c>
      <c r="B105" t="s">
        <v>677</v>
      </c>
      <c r="C105" t="s">
        <v>84</v>
      </c>
      <c r="D105" s="12">
        <f>SUMIF('Kulturas dazadosana ha'!$C$3:$C$204,'KOPSAV Kulturas dazadosana ha'!B105,'Kulturas dazadosana ha'!$H$3:$H$204)</f>
        <v>0</v>
      </c>
    </row>
    <row r="106" spans="1:4" x14ac:dyDescent="0.25">
      <c r="A106" t="s">
        <v>576</v>
      </c>
      <c r="B106" t="s">
        <v>678</v>
      </c>
      <c r="C106" t="s">
        <v>82</v>
      </c>
      <c r="D106" s="12">
        <f>SUMIF('Kulturas dazadosana ha'!$C$3:$C$204,'KOPSAV Kulturas dazadosana ha'!B106,'Kulturas dazadosana ha'!$H$3:$H$204)</f>
        <v>0</v>
      </c>
    </row>
    <row r="107" spans="1:4" x14ac:dyDescent="0.25">
      <c r="A107" t="s">
        <v>576</v>
      </c>
      <c r="B107" t="s">
        <v>679</v>
      </c>
      <c r="C107" t="s">
        <v>78</v>
      </c>
      <c r="D107" s="12">
        <f>SUMIF('Kulturas dazadosana ha'!$C$3:$C$204,'KOPSAV Kulturas dazadosana ha'!B107,'Kulturas dazadosana ha'!$H$3:$H$204)</f>
        <v>0</v>
      </c>
    </row>
    <row r="108" spans="1:4" x14ac:dyDescent="0.25">
      <c r="A108" t="s">
        <v>576</v>
      </c>
      <c r="B108" t="s">
        <v>680</v>
      </c>
      <c r="C108" t="s">
        <v>83</v>
      </c>
      <c r="D108" s="12">
        <f>SUMIF('Kulturas dazadosana ha'!$C$3:$C$204,'KOPSAV Kulturas dazadosana ha'!B108,'Kulturas dazadosana ha'!$H$3:$H$204)</f>
        <v>0</v>
      </c>
    </row>
    <row r="109" spans="1:4" x14ac:dyDescent="0.25">
      <c r="A109" t="s">
        <v>576</v>
      </c>
      <c r="B109" t="s">
        <v>681</v>
      </c>
      <c r="C109" t="s">
        <v>77</v>
      </c>
      <c r="D109" s="12">
        <f>SUMIF('Kulturas dazadosana ha'!$C$3:$C$204,'KOPSAV Kulturas dazadosana ha'!B109,'Kulturas dazadosana ha'!$H$3:$H$204)</f>
        <v>0</v>
      </c>
    </row>
    <row r="110" spans="1:4" x14ac:dyDescent="0.25">
      <c r="A110" t="s">
        <v>576</v>
      </c>
      <c r="B110" t="s">
        <v>682</v>
      </c>
      <c r="C110" t="s">
        <v>80</v>
      </c>
      <c r="D110" s="12">
        <f>SUMIF('Kulturas dazadosana ha'!$C$3:$C$204,'KOPSAV Kulturas dazadosana ha'!B110,'Kulturas dazadosana ha'!$H$3:$H$204)</f>
        <v>0</v>
      </c>
    </row>
    <row r="111" spans="1:4" x14ac:dyDescent="0.25">
      <c r="A111" t="s">
        <v>208</v>
      </c>
      <c r="B111" t="s">
        <v>503</v>
      </c>
      <c r="C111" t="s">
        <v>64</v>
      </c>
      <c r="D111" s="12">
        <f>SUMIF('Kulturas dazadosana ha'!$C$3:$C$204,'KOPSAV Kulturas dazadosana ha'!B111,'Kulturas dazadosana ha'!$H$3:$H$204)</f>
        <v>0</v>
      </c>
    </row>
    <row r="112" spans="1:4" x14ac:dyDescent="0.25">
      <c r="A112" t="s">
        <v>175</v>
      </c>
      <c r="B112" t="s">
        <v>502</v>
      </c>
      <c r="C112" t="s">
        <v>491</v>
      </c>
      <c r="D112" s="12">
        <f>SUMIF('Kulturas dazadosana ha'!$C$3:$C$204,'KOPSAV Kulturas dazadosana ha'!B112,'Kulturas dazadosana ha'!$H$3:$H$204)</f>
        <v>0</v>
      </c>
    </row>
    <row r="113" spans="1:4" x14ac:dyDescent="0.25">
      <c r="A113" t="s">
        <v>446</v>
      </c>
      <c r="B113" t="s">
        <v>497</v>
      </c>
      <c r="C113" t="s">
        <v>448</v>
      </c>
      <c r="D113" s="12">
        <f>SUMIF('Kulturas dazadosana ha'!$C$3:$C$204,'KOPSAV Kulturas dazadosana ha'!B113,'Kulturas dazadosana ha'!$H$3:$H$204)</f>
        <v>0</v>
      </c>
    </row>
    <row r="114" spans="1:4" x14ac:dyDescent="0.25">
      <c r="A114" t="s">
        <v>446</v>
      </c>
      <c r="B114" t="s">
        <v>498</v>
      </c>
      <c r="C114" t="s">
        <v>452</v>
      </c>
      <c r="D114" s="12">
        <f>SUMIF('Kulturas dazadosana ha'!$C$3:$C$204,'KOPSAV Kulturas dazadosana ha'!B114,'Kulturas dazadosana ha'!$H$3:$H$204)</f>
        <v>0</v>
      </c>
    </row>
    <row r="115" spans="1:4" x14ac:dyDescent="0.25">
      <c r="A115" t="s">
        <v>446</v>
      </c>
      <c r="B115" t="s">
        <v>499</v>
      </c>
      <c r="C115" t="s">
        <v>450</v>
      </c>
      <c r="D115" s="12">
        <f>SUMIF('Kulturas dazadosana ha'!$C$3:$C$204,'KOPSAV Kulturas dazadosana ha'!B115,'Kulturas dazadosana ha'!$H$3:$H$204)</f>
        <v>0</v>
      </c>
    </row>
    <row r="116" spans="1:4" x14ac:dyDescent="0.25">
      <c r="A116" t="s">
        <v>446</v>
      </c>
      <c r="B116" t="s">
        <v>500</v>
      </c>
      <c r="C116" t="s">
        <v>456</v>
      </c>
      <c r="D116" s="12">
        <f>SUMIF('Kulturas dazadosana ha'!$C$3:$C$204,'KOPSAV Kulturas dazadosana ha'!B116,'Kulturas dazadosana ha'!$H$3:$H$204)</f>
        <v>0</v>
      </c>
    </row>
    <row r="117" spans="1:4" x14ac:dyDescent="0.25">
      <c r="A117" t="s">
        <v>446</v>
      </c>
      <c r="B117" t="s">
        <v>501</v>
      </c>
      <c r="C117" t="s">
        <v>454</v>
      </c>
      <c r="D117" s="12">
        <f>SUMIF('Kulturas dazadosana ha'!$C$3:$C$204,'KOPSAV Kulturas dazadosana ha'!B117,'Kulturas dazadosana ha'!$H$3:$H$204)</f>
        <v>0</v>
      </c>
    </row>
  </sheetData>
  <autoFilter ref="A1:I117"/>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zoomScale="90" zoomScaleNormal="90" workbookViewId="0">
      <pane xSplit="6" ySplit="2" topLeftCell="G3" activePane="bottomRight" state="frozen"/>
      <selection activeCell="B21" sqref="B21"/>
      <selection pane="topRight" activeCell="B21" sqref="B21"/>
      <selection pane="bottomLeft" activeCell="B21" sqref="B21"/>
      <selection pane="bottomRight" activeCell="B21" sqref="B21"/>
    </sheetView>
  </sheetViews>
  <sheetFormatPr defaultRowHeight="15" x14ac:dyDescent="0.25"/>
  <cols>
    <col min="1" max="1" width="22.85546875" customWidth="1"/>
    <col min="2" max="2" width="21.5703125" customWidth="1"/>
    <col min="3" max="3" width="34.85546875" customWidth="1"/>
    <col min="4" max="4" width="18" customWidth="1"/>
    <col min="6" max="6" width="21.7109375" customWidth="1"/>
    <col min="8" max="8" width="11.5703125" customWidth="1"/>
    <col min="9" max="10" width="15" customWidth="1"/>
    <col min="11" max="12" width="14" customWidth="1"/>
    <col min="13" max="13" width="23.28515625" customWidth="1"/>
    <col min="14" max="14" width="11.5703125" customWidth="1"/>
    <col min="15" max="15" width="29.5703125" customWidth="1"/>
  </cols>
  <sheetData>
    <row r="1" spans="1:16" ht="135.75" customHeight="1" x14ac:dyDescent="0.25">
      <c r="A1" s="4" t="s">
        <v>88</v>
      </c>
      <c r="I1" s="127" t="s">
        <v>690</v>
      </c>
      <c r="J1" s="127"/>
      <c r="K1" s="127"/>
      <c r="L1" s="127"/>
      <c r="M1" s="127"/>
      <c r="N1" s="127"/>
      <c r="O1" s="3" t="s">
        <v>694</v>
      </c>
    </row>
    <row r="2" spans="1:16" s="8" customFormat="1" ht="99" customHeight="1" x14ac:dyDescent="0.25">
      <c r="A2" s="8" t="s">
        <v>576</v>
      </c>
      <c r="B2" s="8" t="s">
        <v>218</v>
      </c>
      <c r="C2" s="8" t="s">
        <v>601</v>
      </c>
      <c r="D2" s="8" t="s">
        <v>219</v>
      </c>
      <c r="E2" s="8" t="s">
        <v>494</v>
      </c>
      <c r="F2" s="8" t="s">
        <v>216</v>
      </c>
      <c r="G2" s="8" t="s">
        <v>217</v>
      </c>
      <c r="H2" s="8" t="s">
        <v>220</v>
      </c>
      <c r="I2" s="3" t="s">
        <v>698</v>
      </c>
      <c r="J2" s="3" t="s">
        <v>701</v>
      </c>
      <c r="K2" s="3" t="s">
        <v>699</v>
      </c>
      <c r="L2" s="3" t="s">
        <v>702</v>
      </c>
      <c r="M2" s="3" t="s">
        <v>700</v>
      </c>
      <c r="N2" s="3" t="s">
        <v>703</v>
      </c>
      <c r="O2" s="3" t="s">
        <v>695</v>
      </c>
      <c r="P2" s="8" t="s">
        <v>739</v>
      </c>
    </row>
    <row r="3" spans="1:16" x14ac:dyDescent="0.25">
      <c r="A3" s="1" t="s">
        <v>576</v>
      </c>
      <c r="B3" t="s">
        <v>175</v>
      </c>
      <c r="C3" t="s">
        <v>658</v>
      </c>
      <c r="D3" t="s">
        <v>523</v>
      </c>
      <c r="E3">
        <v>610</v>
      </c>
      <c r="F3" t="s">
        <v>478</v>
      </c>
      <c r="G3" s="12">
        <f>VLOOKUP(F3,'IEVADIT HA'!$E$9:$H$210,4,FALSE)</f>
        <v>0</v>
      </c>
      <c r="H3" s="12">
        <f>IF(N((COUNTIF(C$3:C3,C3)=1))=1,SUMIF($C$3:$C$31,C3,$G$3:$G$31),0)</f>
        <v>0</v>
      </c>
      <c r="I3" s="12">
        <f>VLOOKUP(F3,'IEVADIT HA'!$E$9:$K$210,5,FALSE)</f>
        <v>0</v>
      </c>
      <c r="J3" s="12">
        <f>IF(N((COUNTIF(C$3:C3,C3)=1))=1,SUMIF($C$3:$C$31,C3,$I$3:$I$31),0)</f>
        <v>0</v>
      </c>
      <c r="K3" s="12">
        <f>VLOOKUP(F3,'IEVADIT HA'!$E$9:$K$210,6,FALSE)</f>
        <v>0</v>
      </c>
      <c r="L3" s="12">
        <f>IF(N((COUNTIF(C$3:C3,C3)=1))=1,SUMIF($C$3:$C$31,C3,$K$3:$K$31),0)</f>
        <v>0</v>
      </c>
      <c r="M3" s="12">
        <f>VLOOKUP(F3,'IEVADIT HA'!$E$9:$K$210,7,FALSE)</f>
        <v>0</v>
      </c>
      <c r="N3" s="12">
        <f>IF(N((COUNTIF(C$3:C3,C3)=1))=1,SUMIF($C$3:$C$31,C3,$M$3:$M$31),0)</f>
        <v>0</v>
      </c>
      <c r="P3">
        <f>IF(N((COUNTIF(C$3:C3,C3)=1))=1,SUMIF($C$3:$C$31,C3,$G$3:$G$31),0)</f>
        <v>0</v>
      </c>
    </row>
    <row r="4" spans="1:16" x14ac:dyDescent="0.25">
      <c r="A4" s="1" t="s">
        <v>576</v>
      </c>
      <c r="B4" t="s">
        <v>175</v>
      </c>
      <c r="C4" t="s">
        <v>658</v>
      </c>
      <c r="D4" t="s">
        <v>523</v>
      </c>
      <c r="E4">
        <v>611</v>
      </c>
      <c r="F4" t="s">
        <v>480</v>
      </c>
      <c r="G4" s="12">
        <f>VLOOKUP(F4,'IEVADIT HA'!$E$9:$H$210,4,FALSE)</f>
        <v>0</v>
      </c>
      <c r="H4" s="12">
        <f>IF(N((COUNTIF(C$3:C4,C4)=1))=1,SUMIF($C$3:$C$31,C4,$G$3:$G$31),0)</f>
        <v>0</v>
      </c>
      <c r="I4" s="12">
        <f>VLOOKUP(F4,'IEVADIT HA'!$E$9:$K$210,5,FALSE)</f>
        <v>0</v>
      </c>
      <c r="J4" s="12">
        <f>IF(N((COUNTIF(C$3:C4,C4)=1))=1,SUMIF($C$3:$C$31,C4,$I$3:$I$31),0)</f>
        <v>0</v>
      </c>
      <c r="K4" s="12">
        <f>VLOOKUP(F4,'IEVADIT HA'!$E$9:$K$210,6,FALSE)</f>
        <v>0</v>
      </c>
      <c r="L4" s="12">
        <f>IF(N((COUNTIF(C$3:C4,C4)=1))=1,SUMIF($C$3:$C$31,C4,$K$3:$K$31),0)</f>
        <v>0</v>
      </c>
      <c r="M4" s="12">
        <f>VLOOKUP(F4,'IEVADIT HA'!$E$9:$K$210,7,FALSE)</f>
        <v>0</v>
      </c>
      <c r="N4" s="12">
        <f>IF(N((COUNTIF(C$3:C4,C4)=1))=1,SUMIF($C$3:$C$31,C4,$M$3:$M$31),0)</f>
        <v>0</v>
      </c>
      <c r="P4">
        <f>IF(N((COUNTIF(C$3:C4,C4)=1))=1,SUMIF($C$3:$C$31,C4,$G$3:$G$31),0)</f>
        <v>0</v>
      </c>
    </row>
    <row r="5" spans="1:16" x14ac:dyDescent="0.25">
      <c r="A5" s="1" t="s">
        <v>576</v>
      </c>
      <c r="B5" t="s">
        <v>208</v>
      </c>
      <c r="C5" t="s">
        <v>659</v>
      </c>
      <c r="D5" t="s">
        <v>224</v>
      </c>
      <c r="E5">
        <v>720</v>
      </c>
      <c r="F5" t="s">
        <v>65</v>
      </c>
      <c r="G5" s="12">
        <f>VLOOKUP(F5,'IEVADIT HA'!$E$9:$H$210,4,FALSE)</f>
        <v>0</v>
      </c>
      <c r="H5" s="12">
        <f>IF(N((COUNTIF(C$3:C5,C5)=1))=1,SUMIF($C$3:$C$31,C5,$G$3:$G$31),0)</f>
        <v>0</v>
      </c>
      <c r="I5" s="12">
        <f>VLOOKUP(F5,'IEVADIT HA'!$E$9:$K$210,5,FALSE)</f>
        <v>0</v>
      </c>
      <c r="J5" s="12">
        <f>IF(N((COUNTIF(C$3:C5,C5)=1))=1,SUMIF($C$3:$C$31,C5,$I$3:$I$31),0)</f>
        <v>0</v>
      </c>
      <c r="K5" s="12">
        <f>VLOOKUP(F5,'IEVADIT HA'!$E$9:$K$210,6,FALSE)</f>
        <v>0</v>
      </c>
      <c r="L5" s="12">
        <f>IF(N((COUNTIF(C$3:C5,C5)=1))=1,SUMIF($C$3:$C$31,C5,$K$3:$K$31),0)</f>
        <v>0</v>
      </c>
      <c r="M5" s="12">
        <f>VLOOKUP(F5,'IEVADIT HA'!$E$9:$K$210,7,FALSE)</f>
        <v>0</v>
      </c>
      <c r="N5" s="12">
        <f>IF(N((COUNTIF(C$3:C5,C5)=1))=1,SUMIF($C$3:$C$31,C5,$M$3:$M$31),0)</f>
        <v>0</v>
      </c>
      <c r="P5">
        <f>IF(N((COUNTIF(C$3:C5,C5)=1))=1,SUMIF($C$3:$C$31,C5,$G$3:$G$31),0)</f>
        <v>0</v>
      </c>
    </row>
    <row r="6" spans="1:16" x14ac:dyDescent="0.25">
      <c r="A6" s="1" t="s">
        <v>576</v>
      </c>
      <c r="B6" t="s">
        <v>208</v>
      </c>
      <c r="C6" t="s">
        <v>659</v>
      </c>
      <c r="D6" t="s">
        <v>224</v>
      </c>
      <c r="E6">
        <v>760</v>
      </c>
      <c r="F6" t="s">
        <v>66</v>
      </c>
      <c r="G6" s="12">
        <f>VLOOKUP(F6,'IEVADIT HA'!$E$9:$H$210,4,FALSE)</f>
        <v>0</v>
      </c>
      <c r="H6" s="12">
        <f>IF(N((COUNTIF(C$3:C6,C6)=1))=1,SUMIF($C$3:$C$31,C6,$G$3:$G$31),0)</f>
        <v>0</v>
      </c>
      <c r="I6" s="12">
        <f>VLOOKUP(F6,'IEVADIT HA'!$E$9:$K$210,5,FALSE)</f>
        <v>0</v>
      </c>
      <c r="J6" s="12">
        <f>IF(N((COUNTIF(C$3:C6,C6)=1))=1,SUMIF($C$3:$C$31,C6,$I$3:$I$31),0)</f>
        <v>0</v>
      </c>
      <c r="K6" s="12">
        <f>VLOOKUP(F6,'IEVADIT HA'!$E$9:$K$210,6,FALSE)</f>
        <v>0</v>
      </c>
      <c r="L6" s="12">
        <f>IF(N((COUNTIF(C$3:C6,C6)=1))=1,SUMIF($C$3:$C$31,C6,$K$3:$K$31),0)</f>
        <v>0</v>
      </c>
      <c r="M6" s="12">
        <f>VLOOKUP(F6,'IEVADIT HA'!$E$9:$K$210,7,FALSE)</f>
        <v>0</v>
      </c>
      <c r="N6" s="12">
        <f>IF(N((COUNTIF(C$3:C6,C6)=1))=1,SUMIF($C$3:$C$31,C6,$M$3:$M$31),0)</f>
        <v>0</v>
      </c>
      <c r="P6">
        <f>IF(N((COUNTIF(C$3:C6,C6)=1))=1,SUMIF($C$3:$C$31,C6,$G$3:$G$31),0)</f>
        <v>0</v>
      </c>
    </row>
    <row r="7" spans="1:16" x14ac:dyDescent="0.25">
      <c r="A7" s="1" t="s">
        <v>576</v>
      </c>
      <c r="B7" t="s">
        <v>209</v>
      </c>
      <c r="C7" t="s">
        <v>660</v>
      </c>
      <c r="D7" t="s">
        <v>68</v>
      </c>
      <c r="E7">
        <v>729</v>
      </c>
      <c r="F7" t="s">
        <v>68</v>
      </c>
      <c r="G7" s="12">
        <f>VLOOKUP(F7,'IEVADIT HA'!$E$9:$H$210,4,FALSE)</f>
        <v>0</v>
      </c>
      <c r="H7" s="12">
        <f>IF(N((COUNTIF(C$3:C7,C7)=1))=1,SUMIF($C$3:$C$31,C7,$G$3:$G$31),0)</f>
        <v>0</v>
      </c>
      <c r="I7" s="12">
        <f>VLOOKUP(F7,'IEVADIT HA'!$E$9:$K$210,5,FALSE)</f>
        <v>0</v>
      </c>
      <c r="J7" s="12">
        <f>IF(N((COUNTIF(C$3:C7,C7)=1))=1,SUMIF($C$3:$C$31,C7,$I$3:$I$31),0)</f>
        <v>0</v>
      </c>
      <c r="K7" s="12">
        <f>VLOOKUP(F7,'IEVADIT HA'!$E$9:$K$210,6,FALSE)</f>
        <v>0</v>
      </c>
      <c r="L7" s="12">
        <f>IF(N((COUNTIF(C$3:C7,C7)=1))=1,SUMIF($C$3:$C$31,C7,$K$3:$K$31),0)</f>
        <v>0</v>
      </c>
      <c r="M7" s="12">
        <f>VLOOKUP(F7,'IEVADIT HA'!$E$9:$K$210,7,FALSE)</f>
        <v>0</v>
      </c>
      <c r="N7" s="12">
        <f>IF(N((COUNTIF(C$3:C7,C7)=1))=1,SUMIF($C$3:$C$31,C7,$M$3:$M$31),0)</f>
        <v>0</v>
      </c>
      <c r="P7">
        <f>IF(N((COUNTIF(B$3:B7,B7)=1))=1,SUMIF($B$3:$B$31,B7,$G$3:$G$31),0)</f>
        <v>0</v>
      </c>
    </row>
    <row r="8" spans="1:16" x14ac:dyDescent="0.25">
      <c r="A8" s="1" t="s">
        <v>576</v>
      </c>
      <c r="B8" t="s">
        <v>209</v>
      </c>
      <c r="C8" t="s">
        <v>660</v>
      </c>
      <c r="D8" t="s">
        <v>68</v>
      </c>
      <c r="E8">
        <v>779</v>
      </c>
      <c r="F8" t="s">
        <v>358</v>
      </c>
      <c r="G8" s="12">
        <f>VLOOKUP(F8,'IEVADIT HA'!$E$9:$H$210,4,FALSE)</f>
        <v>0</v>
      </c>
      <c r="H8" s="12">
        <f>IF(N((COUNTIF(C$3:C8,C8)=1))=1,SUMIF($C$3:$C$31,C8,$G$3:$G$31),0)</f>
        <v>0</v>
      </c>
      <c r="I8" s="12">
        <f>VLOOKUP(F8,'IEVADIT HA'!$E$9:$K$210,5,FALSE)</f>
        <v>0</v>
      </c>
      <c r="J8" s="12">
        <f>IF(N((COUNTIF(C$3:C8,C8)=1))=1,SUMIF($C$3:$C$31,C8,$I$3:$I$31),0)</f>
        <v>0</v>
      </c>
      <c r="K8" s="12">
        <f>VLOOKUP(F8,'IEVADIT HA'!$E$9:$K$210,6,FALSE)</f>
        <v>0</v>
      </c>
      <c r="L8" s="12">
        <f>IF(N((COUNTIF(C$3:C8,C8)=1))=1,SUMIF($C$3:$C$31,C8,$K$3:$K$31),0)</f>
        <v>0</v>
      </c>
      <c r="M8" s="12">
        <f>VLOOKUP(F8,'IEVADIT HA'!$E$9:$K$210,7,FALSE)</f>
        <v>0</v>
      </c>
      <c r="N8" s="12">
        <f>IF(N((COUNTIF(C$3:C8,C8)=1))=1,SUMIF($C$3:$C$31,C8,$M$3:$M$31),0)</f>
        <v>0</v>
      </c>
      <c r="P8">
        <f>IF(N((COUNTIF(B$3:B8,B8)=1))=1,SUMIF($B$3:$B$31,B8,$G$3:$G$31),0)</f>
        <v>0</v>
      </c>
    </row>
    <row r="9" spans="1:16" x14ac:dyDescent="0.25">
      <c r="A9" s="1" t="s">
        <v>576</v>
      </c>
      <c r="B9" t="s">
        <v>209</v>
      </c>
      <c r="C9" t="s">
        <v>661</v>
      </c>
      <c r="D9" t="s">
        <v>29</v>
      </c>
      <c r="E9">
        <v>727</v>
      </c>
      <c r="F9" t="s">
        <v>29</v>
      </c>
      <c r="G9" s="12">
        <f>VLOOKUP(F9,'IEVADIT HA'!$E$9:$H$210,4,FALSE)</f>
        <v>0</v>
      </c>
      <c r="H9" s="12">
        <f>IF(N((COUNTIF(C$3:C9,C9)=1))=1,SUMIF($C$3:$C$31,C9,$G$3:$G$31),0)</f>
        <v>0</v>
      </c>
      <c r="I9" s="12">
        <f>VLOOKUP(F9,'IEVADIT HA'!$E$9:$K$210,5,FALSE)</f>
        <v>0</v>
      </c>
      <c r="J9" s="12">
        <f>IF(N((COUNTIF(C$3:C9,C9)=1))=1,SUMIF($C$3:$C$31,C9,$I$3:$I$31),0)</f>
        <v>0</v>
      </c>
      <c r="K9" s="12">
        <f>VLOOKUP(F9,'IEVADIT HA'!$E$9:$K$210,6,FALSE)</f>
        <v>0</v>
      </c>
      <c r="L9" s="12">
        <f>IF(N((COUNTIF(C$3:C9,C9)=1))=1,SUMIF($C$3:$C$31,C9,$K$3:$K$31),0)</f>
        <v>0</v>
      </c>
      <c r="M9" s="12">
        <f>VLOOKUP(F9,'IEVADIT HA'!$E$9:$K$210,7,FALSE)</f>
        <v>0</v>
      </c>
      <c r="N9" s="12">
        <f>IF(N((COUNTIF(C$3:C9,C9)=1))=1,SUMIF($C$3:$C$31,C9,$M$3:$M$31),0)</f>
        <v>0</v>
      </c>
      <c r="P9">
        <f>IF(N((COUNTIF(B$3:B9,B9)=1))=1,SUMIF($B$3:$B$31,B9,$G$3:$G$31),0)</f>
        <v>0</v>
      </c>
    </row>
    <row r="10" spans="1:16" x14ac:dyDescent="0.25">
      <c r="A10" s="1" t="s">
        <v>576</v>
      </c>
      <c r="B10" t="s">
        <v>209</v>
      </c>
      <c r="C10" t="s">
        <v>661</v>
      </c>
      <c r="D10" t="s">
        <v>29</v>
      </c>
      <c r="E10">
        <v>777</v>
      </c>
      <c r="F10" t="s">
        <v>352</v>
      </c>
      <c r="G10" s="12">
        <f>VLOOKUP(F10,'IEVADIT HA'!$E$9:$H$210,4,FALSE)</f>
        <v>0</v>
      </c>
      <c r="H10" s="12">
        <f>IF(N((COUNTIF(C$3:C10,C10)=1))=1,SUMIF($C$3:$C$31,C10,$G$3:$G$31),0)</f>
        <v>0</v>
      </c>
      <c r="I10" s="12">
        <f>VLOOKUP(F10,'IEVADIT HA'!$E$9:$K$210,5,FALSE)</f>
        <v>0</v>
      </c>
      <c r="J10" s="12">
        <f>IF(N((COUNTIF(C$3:C10,C10)=1))=1,SUMIF($C$3:$C$31,C10,$I$3:$I$31),0)</f>
        <v>0</v>
      </c>
      <c r="K10" s="12">
        <f>VLOOKUP(F10,'IEVADIT HA'!$E$9:$K$210,6,FALSE)</f>
        <v>0</v>
      </c>
      <c r="L10" s="12">
        <f>IF(N((COUNTIF(C$3:C10,C10)=1))=1,SUMIF($C$3:$C$31,C10,$K$3:$K$31),0)</f>
        <v>0</v>
      </c>
      <c r="M10" s="12">
        <f>VLOOKUP(F10,'IEVADIT HA'!$E$9:$K$210,7,FALSE)</f>
        <v>0</v>
      </c>
      <c r="N10" s="12">
        <f>IF(N((COUNTIF(C$3:C10,C10)=1))=1,SUMIF($C$3:$C$31,C10,$M$3:$M$31),0)</f>
        <v>0</v>
      </c>
      <c r="P10">
        <f>IF(N((COUNTIF(B$3:B10,B10)=1))=1,SUMIF($B$3:$B$31,B10,$G$3:$G$31),0)</f>
        <v>0</v>
      </c>
    </row>
    <row r="11" spans="1:16" x14ac:dyDescent="0.25">
      <c r="A11" s="1" t="s">
        <v>576</v>
      </c>
      <c r="B11" t="s">
        <v>209</v>
      </c>
      <c r="C11" t="s">
        <v>662</v>
      </c>
      <c r="D11" t="s">
        <v>210</v>
      </c>
      <c r="E11">
        <v>723</v>
      </c>
      <c r="F11" t="s">
        <v>73</v>
      </c>
      <c r="G11" s="12">
        <f>VLOOKUP(F11,'IEVADIT HA'!$E$9:$H$210,4,FALSE)</f>
        <v>0</v>
      </c>
      <c r="H11" s="12">
        <f>IF(N((COUNTIF(C$3:C11,C11)=1))=1,SUMIF($C$3:$C$31,C11,$G$3:$G$31),0)</f>
        <v>0</v>
      </c>
      <c r="I11" s="12">
        <f>VLOOKUP(F11,'IEVADIT HA'!$E$9:$K$210,5,FALSE)</f>
        <v>0</v>
      </c>
      <c r="J11" s="12">
        <f>IF(N((COUNTIF(C$3:C11,C11)=1))=1,SUMIF($C$3:$C$31,C11,$I$3:$I$31),0)</f>
        <v>0</v>
      </c>
      <c r="K11" s="12">
        <f>VLOOKUP(F11,'IEVADIT HA'!$E$9:$K$210,6,FALSE)</f>
        <v>0</v>
      </c>
      <c r="L11" s="12">
        <f>IF(N((COUNTIF(C$3:C11,C11)=1))=1,SUMIF($C$3:$C$31,C11,$K$3:$K$31),0)</f>
        <v>0</v>
      </c>
      <c r="M11" s="12">
        <f>VLOOKUP(F11,'IEVADIT HA'!$E$9:$K$210,7,FALSE)</f>
        <v>0</v>
      </c>
      <c r="N11" s="12">
        <f>IF(N((COUNTIF(C$3:C11,C11)=1))=1,SUMIF($C$3:$C$31,C11,$M$3:$M$31),0)</f>
        <v>0</v>
      </c>
      <c r="P11">
        <f>IF(N((COUNTIF(B$3:B11,B11)=1))=1,SUMIF($B$3:$B$31,B11,$G$3:$G$31),0)</f>
        <v>0</v>
      </c>
    </row>
    <row r="12" spans="1:16" x14ac:dyDescent="0.25">
      <c r="A12" s="1" t="s">
        <v>576</v>
      </c>
      <c r="B12" t="s">
        <v>209</v>
      </c>
      <c r="C12" t="s">
        <v>662</v>
      </c>
      <c r="D12" t="s">
        <v>210</v>
      </c>
      <c r="E12">
        <v>724</v>
      </c>
      <c r="F12" t="s">
        <v>74</v>
      </c>
      <c r="G12" s="12">
        <f>VLOOKUP(F12,'IEVADIT HA'!$E$9:$H$210,4,FALSE)</f>
        <v>0</v>
      </c>
      <c r="H12" s="12">
        <f>IF(N((COUNTIF(C$3:C12,C12)=1))=1,SUMIF($C$3:$C$31,C12,$G$3:$G$31),0)</f>
        <v>0</v>
      </c>
      <c r="I12" s="12">
        <f>VLOOKUP(F12,'IEVADIT HA'!$E$9:$K$210,5,FALSE)</f>
        <v>0</v>
      </c>
      <c r="J12" s="12">
        <f>IF(N((COUNTIF(C$3:C12,C12)=1))=1,SUMIF($C$3:$C$31,C12,$I$3:$I$31),0)</f>
        <v>0</v>
      </c>
      <c r="K12" s="12">
        <f>VLOOKUP(F12,'IEVADIT HA'!$E$9:$K$210,6,FALSE)</f>
        <v>0</v>
      </c>
      <c r="L12" s="12">
        <f>IF(N((COUNTIF(C$3:C12,C12)=1))=1,SUMIF($C$3:$C$31,C12,$K$3:$K$31),0)</f>
        <v>0</v>
      </c>
      <c r="M12" s="12">
        <f>VLOOKUP(F12,'IEVADIT HA'!$E$9:$K$210,7,FALSE)</f>
        <v>0</v>
      </c>
      <c r="N12" s="12">
        <f>IF(N((COUNTIF(C$3:C12,C12)=1))=1,SUMIF($C$3:$C$31,C12,$M$3:$M$31),0)</f>
        <v>0</v>
      </c>
      <c r="P12">
        <f>IF(N((COUNTIF(B$3:B12,B12)=1))=1,SUMIF($B$3:$B$31,B12,$G$3:$G$31),0)</f>
        <v>0</v>
      </c>
    </row>
    <row r="13" spans="1:16" x14ac:dyDescent="0.25">
      <c r="A13" s="1" t="s">
        <v>576</v>
      </c>
      <c r="B13" t="s">
        <v>209</v>
      </c>
      <c r="C13" t="s">
        <v>662</v>
      </c>
      <c r="D13" t="s">
        <v>210</v>
      </c>
      <c r="E13">
        <v>725</v>
      </c>
      <c r="F13" t="s">
        <v>75</v>
      </c>
      <c r="G13" s="12">
        <f>VLOOKUP(F13,'IEVADIT HA'!$E$9:$H$210,4,FALSE)</f>
        <v>0</v>
      </c>
      <c r="H13" s="12">
        <f>IF(N((COUNTIF(C$3:C13,C13)=1))=1,SUMIF($C$3:$C$31,C13,$G$3:$G$31),0)</f>
        <v>0</v>
      </c>
      <c r="I13" s="12">
        <f>VLOOKUP(F13,'IEVADIT HA'!$E$9:$K$210,5,FALSE)</f>
        <v>0</v>
      </c>
      <c r="J13" s="12">
        <f>IF(N((COUNTIF(C$3:C13,C13)=1))=1,SUMIF($C$3:$C$31,C13,$I$3:$I$31),0)</f>
        <v>0</v>
      </c>
      <c r="K13" s="12">
        <f>VLOOKUP(F13,'IEVADIT HA'!$E$9:$K$210,6,FALSE)</f>
        <v>0</v>
      </c>
      <c r="L13" s="12">
        <f>IF(N((COUNTIF(C$3:C13,C13)=1))=1,SUMIF($C$3:$C$31,C13,$K$3:$K$31),0)</f>
        <v>0</v>
      </c>
      <c r="M13" s="12">
        <f>VLOOKUP(F13,'IEVADIT HA'!$E$9:$K$210,7,FALSE)</f>
        <v>0</v>
      </c>
      <c r="N13" s="12">
        <f>IF(N((COUNTIF(C$3:C13,C13)=1))=1,SUMIF($C$3:$C$31,C13,$M$3:$M$31),0)</f>
        <v>0</v>
      </c>
      <c r="P13">
        <f>IF(N((COUNTIF(B$3:B13,B13)=1))=1,SUMIF($B$3:$B$31,B13,$G$3:$G$31),0)</f>
        <v>0</v>
      </c>
    </row>
    <row r="14" spans="1:16" x14ac:dyDescent="0.25">
      <c r="A14" s="1" t="s">
        <v>576</v>
      </c>
      <c r="B14" t="s">
        <v>209</v>
      </c>
      <c r="C14" t="s">
        <v>662</v>
      </c>
      <c r="D14" t="s">
        <v>210</v>
      </c>
      <c r="E14">
        <v>773</v>
      </c>
      <c r="F14" t="s">
        <v>339</v>
      </c>
      <c r="G14" s="12">
        <f>VLOOKUP(F14,'IEVADIT HA'!$E$9:$H$210,4,FALSE)</f>
        <v>0</v>
      </c>
      <c r="H14" s="12">
        <f>IF(N((COUNTIF(C$3:C14,C14)=1))=1,SUMIF($C$3:$C$31,C14,$G$3:$G$31),0)</f>
        <v>0</v>
      </c>
      <c r="I14" s="12">
        <f>VLOOKUP(F14,'IEVADIT HA'!$E$9:$K$210,5,FALSE)</f>
        <v>0</v>
      </c>
      <c r="J14" s="12">
        <f>IF(N((COUNTIF(C$3:C14,C14)=1))=1,SUMIF($C$3:$C$31,C14,$I$3:$I$31),0)</f>
        <v>0</v>
      </c>
      <c r="K14" s="12">
        <f>VLOOKUP(F14,'IEVADIT HA'!$E$9:$K$210,6,FALSE)</f>
        <v>0</v>
      </c>
      <c r="L14" s="12">
        <f>IF(N((COUNTIF(C$3:C14,C14)=1))=1,SUMIF($C$3:$C$31,C14,$K$3:$K$31),0)</f>
        <v>0</v>
      </c>
      <c r="M14" s="12">
        <f>VLOOKUP(F14,'IEVADIT HA'!$E$9:$K$210,7,FALSE)</f>
        <v>0</v>
      </c>
      <c r="N14" s="12">
        <f>IF(N((COUNTIF(C$3:C14,C14)=1))=1,SUMIF($C$3:$C$31,C14,$M$3:$M$31),0)</f>
        <v>0</v>
      </c>
      <c r="P14">
        <f>IF(N((COUNTIF(B$3:B14,B14)=1))=1,SUMIF($B$3:$B$31,B14,$G$3:$G$31),0)</f>
        <v>0</v>
      </c>
    </row>
    <row r="15" spans="1:16" x14ac:dyDescent="0.25">
      <c r="A15" s="1" t="s">
        <v>576</v>
      </c>
      <c r="B15" t="s">
        <v>209</v>
      </c>
      <c r="C15" t="s">
        <v>662</v>
      </c>
      <c r="D15" t="s">
        <v>210</v>
      </c>
      <c r="E15">
        <v>774</v>
      </c>
      <c r="F15" t="s">
        <v>343</v>
      </c>
      <c r="G15" s="12">
        <f>VLOOKUP(F15,'IEVADIT HA'!$E$9:$H$210,4,FALSE)</f>
        <v>0</v>
      </c>
      <c r="H15" s="12">
        <f>IF(N((COUNTIF(C$3:C15,C15)=1))=1,SUMIF($C$3:$C$31,C15,$G$3:$G$31),0)</f>
        <v>0</v>
      </c>
      <c r="I15" s="12">
        <f>VLOOKUP(F15,'IEVADIT HA'!$E$9:$K$210,5,FALSE)</f>
        <v>0</v>
      </c>
      <c r="J15" s="12">
        <f>IF(N((COUNTIF(C$3:C15,C15)=1))=1,SUMIF($C$3:$C$31,C15,$I$3:$I$31),0)</f>
        <v>0</v>
      </c>
      <c r="K15" s="12">
        <f>VLOOKUP(F15,'IEVADIT HA'!$E$9:$K$210,6,FALSE)</f>
        <v>0</v>
      </c>
      <c r="L15" s="12">
        <f>IF(N((COUNTIF(C$3:C15,C15)=1))=1,SUMIF($C$3:$C$31,C15,$K$3:$K$31),0)</f>
        <v>0</v>
      </c>
      <c r="M15" s="12">
        <f>VLOOKUP(F15,'IEVADIT HA'!$E$9:$K$210,7,FALSE)</f>
        <v>0</v>
      </c>
      <c r="N15" s="12">
        <f>IF(N((COUNTIF(C$3:C15,C15)=1))=1,SUMIF($C$3:$C$31,C15,$M$3:$M$31),0)</f>
        <v>0</v>
      </c>
      <c r="P15">
        <f>IF(N((COUNTIF(B$3:B15,B15)=1))=1,SUMIF($B$3:$B$31,B15,$G$3:$G$31),0)</f>
        <v>0</v>
      </c>
    </row>
    <row r="16" spans="1:16" x14ac:dyDescent="0.25">
      <c r="A16" s="1" t="s">
        <v>576</v>
      </c>
      <c r="B16" t="s">
        <v>209</v>
      </c>
      <c r="C16" t="s">
        <v>662</v>
      </c>
      <c r="D16" t="s">
        <v>210</v>
      </c>
      <c r="E16">
        <v>775</v>
      </c>
      <c r="F16" t="s">
        <v>346</v>
      </c>
      <c r="G16" s="12">
        <f>VLOOKUP(F16,'IEVADIT HA'!$E$9:$H$210,4,FALSE)</f>
        <v>0</v>
      </c>
      <c r="H16" s="12">
        <f>IF(N((COUNTIF(C$3:C16,C16)=1))=1,SUMIF($C$3:$C$31,C16,$G$3:$G$31),0)</f>
        <v>0</v>
      </c>
      <c r="I16" s="12">
        <f>VLOOKUP(F16,'IEVADIT HA'!$E$9:$K$210,5,FALSE)</f>
        <v>0</v>
      </c>
      <c r="J16" s="12">
        <f>IF(N((COUNTIF(C$3:C16,C16)=1))=1,SUMIF($C$3:$C$31,C16,$I$3:$I$31),0)</f>
        <v>0</v>
      </c>
      <c r="K16" s="12">
        <f>VLOOKUP(F16,'IEVADIT HA'!$E$9:$K$210,6,FALSE)</f>
        <v>0</v>
      </c>
      <c r="L16" s="12">
        <f>IF(N((COUNTIF(C$3:C16,C16)=1))=1,SUMIF($C$3:$C$31,C16,$K$3:$K$31),0)</f>
        <v>0</v>
      </c>
      <c r="M16" s="12">
        <f>VLOOKUP(F16,'IEVADIT HA'!$E$9:$K$210,7,FALSE)</f>
        <v>0</v>
      </c>
      <c r="N16" s="12">
        <f>IF(N((COUNTIF(C$3:C16,C16)=1))=1,SUMIF($C$3:$C$31,C16,$M$3:$M$31),0)</f>
        <v>0</v>
      </c>
      <c r="P16">
        <f>IF(N((COUNTIF(B$3:B16,B16)=1))=1,SUMIF($B$3:$B$31,B16,$G$3:$G$31),0)</f>
        <v>0</v>
      </c>
    </row>
    <row r="17" spans="1:16" x14ac:dyDescent="0.25">
      <c r="A17" s="1" t="s">
        <v>576</v>
      </c>
      <c r="B17" t="s">
        <v>209</v>
      </c>
      <c r="C17" t="s">
        <v>662</v>
      </c>
      <c r="D17" t="s">
        <v>210</v>
      </c>
      <c r="E17">
        <v>781</v>
      </c>
      <c r="F17" t="s">
        <v>337</v>
      </c>
      <c r="G17" s="12">
        <f>VLOOKUP(F17,'IEVADIT HA'!$E$9:$H$210,4,FALSE)</f>
        <v>0</v>
      </c>
      <c r="H17" s="12">
        <f>IF(N((COUNTIF(C$3:C17,C17)=1))=1,SUMIF($C$3:$C$31,C17,$G$3:$G$31),0)</f>
        <v>0</v>
      </c>
      <c r="I17" s="12">
        <f>VLOOKUP(F17,'IEVADIT HA'!$E$9:$K$210,5,FALSE)</f>
        <v>0</v>
      </c>
      <c r="J17" s="12">
        <f>IF(N((COUNTIF(C$3:C17,C17)=1))=1,SUMIF($C$3:$C$31,C17,$I$3:$I$31),0)</f>
        <v>0</v>
      </c>
      <c r="K17" s="12">
        <f>VLOOKUP(F17,'IEVADIT HA'!$E$9:$K$210,6,FALSE)</f>
        <v>0</v>
      </c>
      <c r="L17" s="12">
        <f>IF(N((COUNTIF(C$3:C17,C17)=1))=1,SUMIF($C$3:$C$31,C17,$K$3:$K$31),0)</f>
        <v>0</v>
      </c>
      <c r="M17" s="12">
        <f>VLOOKUP(F17,'IEVADIT HA'!$E$9:$K$210,7,FALSE)</f>
        <v>0</v>
      </c>
      <c r="N17" s="12">
        <f>IF(N((COUNTIF(C$3:C17,C17)=1))=1,SUMIF($C$3:$C$31,C17,$M$3:$M$31),0)</f>
        <v>0</v>
      </c>
      <c r="P17">
        <f>IF(N((COUNTIF(B$3:B17,B17)=1))=1,SUMIF($B$3:$B$31,B17,$G$3:$G$31),0)</f>
        <v>0</v>
      </c>
    </row>
    <row r="18" spans="1:16" x14ac:dyDescent="0.25">
      <c r="A18" s="1" t="s">
        <v>576</v>
      </c>
      <c r="B18" t="s">
        <v>209</v>
      </c>
      <c r="C18" t="s">
        <v>663</v>
      </c>
      <c r="D18" t="s">
        <v>72</v>
      </c>
      <c r="E18">
        <v>714</v>
      </c>
      <c r="F18" t="s">
        <v>72</v>
      </c>
      <c r="G18" s="12">
        <f>VLOOKUP(F18,'IEVADIT HA'!$E$9:$H$210,4,FALSE)</f>
        <v>0</v>
      </c>
      <c r="H18" s="12">
        <f>IF(N((COUNTIF(C$3:C18,C18)=1))=1,SUMIF($C$3:$C$31,C18,$G$3:$G$31),0)</f>
        <v>0</v>
      </c>
      <c r="I18" s="12">
        <f>VLOOKUP(F18,'IEVADIT HA'!$E$9:$K$210,5,FALSE)</f>
        <v>0</v>
      </c>
      <c r="J18" s="12">
        <f>IF(N((COUNTIF(C$3:C18,C18)=1))=1,SUMIF($C$3:$C$31,C18,$I$3:$I$31),0)</f>
        <v>0</v>
      </c>
      <c r="K18" s="12">
        <f>VLOOKUP(F18,'IEVADIT HA'!$E$9:$K$210,6,FALSE)</f>
        <v>0</v>
      </c>
      <c r="L18" s="12">
        <f>IF(N((COUNTIF(C$3:C18,C18)=1))=1,SUMIF($C$3:$C$31,C18,$K$3:$K$31),0)</f>
        <v>0</v>
      </c>
      <c r="M18" s="12">
        <f>VLOOKUP(F18,'IEVADIT HA'!$E$9:$K$210,7,FALSE)</f>
        <v>0</v>
      </c>
      <c r="N18" s="12">
        <f>IF(N((COUNTIF(C$3:C18,C18)=1))=1,SUMIF($C$3:$C$31,C18,$M$3:$M$31),0)</f>
        <v>0</v>
      </c>
      <c r="P18">
        <f>IF(N((COUNTIF(B$3:B18,B18)=1))=1,SUMIF($B$3:$B$31,B18,$G$3:$G$31),0)</f>
        <v>0</v>
      </c>
    </row>
    <row r="19" spans="1:16" x14ac:dyDescent="0.25">
      <c r="A19" s="1" t="s">
        <v>576</v>
      </c>
      <c r="B19" t="s">
        <v>209</v>
      </c>
      <c r="C19" t="s">
        <v>663</v>
      </c>
      <c r="D19" t="s">
        <v>72</v>
      </c>
      <c r="E19">
        <v>784</v>
      </c>
      <c r="F19" t="s">
        <v>361</v>
      </c>
      <c r="G19" s="12">
        <f>VLOOKUP(F19,'IEVADIT HA'!$E$9:$H$210,4,FALSE)</f>
        <v>0</v>
      </c>
      <c r="H19" s="12">
        <f>IF(N((COUNTIF(C$3:C19,C19)=1))=1,SUMIF($C$3:$C$31,C19,$G$3:$G$31),0)</f>
        <v>0</v>
      </c>
      <c r="I19" s="12">
        <f>VLOOKUP(F19,'IEVADIT HA'!$E$9:$K$210,5,FALSE)</f>
        <v>0</v>
      </c>
      <c r="J19" s="12">
        <f>IF(N((COUNTIF(C$3:C19,C19)=1))=1,SUMIF($C$3:$C$31,C19,$I$3:$I$31),0)</f>
        <v>0</v>
      </c>
      <c r="K19" s="12">
        <f>VLOOKUP(F19,'IEVADIT HA'!$E$9:$K$210,6,FALSE)</f>
        <v>0</v>
      </c>
      <c r="L19" s="12">
        <f>IF(N((COUNTIF(C$3:C19,C19)=1))=1,SUMIF($C$3:$C$31,C19,$K$3:$K$31),0)</f>
        <v>0</v>
      </c>
      <c r="M19" s="12">
        <f>VLOOKUP(F19,'IEVADIT HA'!$E$9:$K$210,7,FALSE)</f>
        <v>0</v>
      </c>
      <c r="N19" s="12">
        <f>IF(N((COUNTIF(C$3:C19,C19)=1))=1,SUMIF($C$3:$C$31,C19,$M$3:$M$31),0)</f>
        <v>0</v>
      </c>
      <c r="P19">
        <f>IF(N((COUNTIF(B$3:B19,B19)=1))=1,SUMIF($B$3:$B$31,B19,$G$3:$G$31),0)</f>
        <v>0</v>
      </c>
    </row>
    <row r="20" spans="1:16" x14ac:dyDescent="0.25">
      <c r="A20" s="1" t="s">
        <v>576</v>
      </c>
      <c r="B20" t="s">
        <v>209</v>
      </c>
      <c r="C20" t="s">
        <v>664</v>
      </c>
      <c r="D20" t="s">
        <v>76</v>
      </c>
      <c r="E20">
        <v>726</v>
      </c>
      <c r="F20" t="s">
        <v>76</v>
      </c>
      <c r="G20" s="12">
        <f>VLOOKUP(F20,'IEVADIT HA'!$E$9:$H$210,4,FALSE)</f>
        <v>0</v>
      </c>
      <c r="H20" s="12">
        <f>IF(N((COUNTIF(C$3:C20,C20)=1))=1,SUMIF($C$3:$C$31,C20,$G$3:$G$31),0)</f>
        <v>0</v>
      </c>
      <c r="I20" s="12">
        <f>VLOOKUP(F20,'IEVADIT HA'!$E$9:$K$210,5,FALSE)</f>
        <v>0</v>
      </c>
      <c r="J20" s="12">
        <f>IF(N((COUNTIF(C$3:C20,C20)=1))=1,SUMIF($C$3:$C$31,C20,$I$3:$I$31),0)</f>
        <v>0</v>
      </c>
      <c r="K20" s="12">
        <f>VLOOKUP(F20,'IEVADIT HA'!$E$9:$K$210,6,FALSE)</f>
        <v>0</v>
      </c>
      <c r="L20" s="12">
        <f>IF(N((COUNTIF(C$3:C20,C20)=1))=1,SUMIF($C$3:$C$31,C20,$K$3:$K$31),0)</f>
        <v>0</v>
      </c>
      <c r="M20" s="12">
        <f>VLOOKUP(F20,'IEVADIT HA'!$E$9:$K$210,7,FALSE)</f>
        <v>0</v>
      </c>
      <c r="N20" s="12">
        <f>IF(N((COUNTIF(C$3:C20,C20)=1))=1,SUMIF($C$3:$C$31,C20,$M$3:$M$31),0)</f>
        <v>0</v>
      </c>
      <c r="P20">
        <f>IF(N((COUNTIF(B$3:B20,B20)=1))=1,SUMIF($B$3:$B$31,B20,$G$3:$G$31),0)</f>
        <v>0</v>
      </c>
    </row>
    <row r="21" spans="1:16" x14ac:dyDescent="0.25">
      <c r="A21" s="1" t="s">
        <v>576</v>
      </c>
      <c r="B21" t="s">
        <v>209</v>
      </c>
      <c r="C21" t="s">
        <v>664</v>
      </c>
      <c r="D21" t="s">
        <v>76</v>
      </c>
      <c r="E21">
        <v>776</v>
      </c>
      <c r="F21" t="s">
        <v>349</v>
      </c>
      <c r="G21" s="12">
        <f>VLOOKUP(F21,'IEVADIT HA'!$E$9:$H$210,4,FALSE)</f>
        <v>0</v>
      </c>
      <c r="H21" s="12">
        <f>IF(N((COUNTIF(C$3:C21,C21)=1))=1,SUMIF($C$3:$C$31,C21,$G$3:$G$31),0)</f>
        <v>0</v>
      </c>
      <c r="I21" s="12">
        <f>VLOOKUP(F21,'IEVADIT HA'!$E$9:$K$210,5,FALSE)</f>
        <v>0</v>
      </c>
      <c r="J21" s="12">
        <f>IF(N((COUNTIF(C$3:C21,C21)=1))=1,SUMIF($C$3:$C$31,C21,$I$3:$I$31),0)</f>
        <v>0</v>
      </c>
      <c r="K21" s="12">
        <f>VLOOKUP(F21,'IEVADIT HA'!$E$9:$K$210,6,FALSE)</f>
        <v>0</v>
      </c>
      <c r="L21" s="12">
        <f>IF(N((COUNTIF(C$3:C21,C21)=1))=1,SUMIF($C$3:$C$31,C21,$K$3:$K$31),0)</f>
        <v>0</v>
      </c>
      <c r="M21" s="12">
        <f>VLOOKUP(F21,'IEVADIT HA'!$E$9:$K$210,7,FALSE)</f>
        <v>0</v>
      </c>
      <c r="N21" s="12">
        <f>IF(N((COUNTIF(C$3:C21,C21)=1))=1,SUMIF($C$3:$C$31,C21,$M$3:$M$31),0)</f>
        <v>0</v>
      </c>
      <c r="P21">
        <f>IF(N((COUNTIF(B$3:B21,B21)=1))=1,SUMIF($B$3:$B$31,B21,$G$3:$G$31),0)</f>
        <v>0</v>
      </c>
    </row>
    <row r="22" spans="1:16" x14ac:dyDescent="0.25">
      <c r="A22" s="1" t="s">
        <v>576</v>
      </c>
      <c r="B22" t="s">
        <v>209</v>
      </c>
      <c r="C22" t="s">
        <v>665</v>
      </c>
      <c r="D22" t="s">
        <v>28</v>
      </c>
      <c r="E22">
        <v>430</v>
      </c>
      <c r="F22" t="s">
        <v>212</v>
      </c>
      <c r="G22" s="12">
        <f>VLOOKUP(F22,'IEVADIT HA'!$E$9:$H$210,4,FALSE)</f>
        <v>0</v>
      </c>
      <c r="H22" s="12">
        <f>IF(N((COUNTIF(C$3:C22,C22)=1))=1,SUMIF($C$3:$C$31,C22,$G$3:$G$31),0)</f>
        <v>0</v>
      </c>
      <c r="I22" s="12">
        <f>VLOOKUP(F22,'IEVADIT HA'!$E$9:$K$210,5,FALSE)</f>
        <v>0</v>
      </c>
      <c r="J22" s="12">
        <f>IF(N((COUNTIF(C$3:C22,C22)=1))=1,SUMIF($C$3:$C$31,C22,$I$3:$I$31),0)</f>
        <v>0</v>
      </c>
      <c r="K22" s="12">
        <f>VLOOKUP(F22,'IEVADIT HA'!$E$9:$K$210,6,FALSE)</f>
        <v>0</v>
      </c>
      <c r="L22" s="12">
        <f>IF(N((COUNTIF(C$3:C22,C22)=1))=1,SUMIF($C$3:$C$31,C22,$K$3:$K$31),0)</f>
        <v>0</v>
      </c>
      <c r="M22" s="12">
        <f>VLOOKUP(F22,'IEVADIT HA'!$E$9:$K$210,7,FALSE)</f>
        <v>0</v>
      </c>
      <c r="N22" s="12">
        <f>IF(N((COUNTIF(C$3:C22,C22)=1))=1,SUMIF($C$3:$C$31,C22,$M$3:$M$31),0)</f>
        <v>0</v>
      </c>
      <c r="P22">
        <f>IF(N((COUNTIF(B$3:B22,B22)=1))=1,SUMIF($B$3:$B$31,B22,$G$3:$G$31),0)</f>
        <v>0</v>
      </c>
    </row>
    <row r="23" spans="1:16" x14ac:dyDescent="0.25">
      <c r="A23" s="1" t="s">
        <v>576</v>
      </c>
      <c r="B23" t="s">
        <v>209</v>
      </c>
      <c r="C23" t="s">
        <v>666</v>
      </c>
      <c r="D23" t="s">
        <v>63</v>
      </c>
      <c r="E23">
        <v>728</v>
      </c>
      <c r="F23" t="s">
        <v>63</v>
      </c>
      <c r="G23" s="12">
        <f>VLOOKUP(F23,'IEVADIT HA'!$E$9:$H$210,4,FALSE)</f>
        <v>0</v>
      </c>
      <c r="H23" s="12">
        <f>IF(N((COUNTIF(C$3:C23,C23)=1))=1,SUMIF($C$3:$C$31,C23,$G$3:$G$31),0)</f>
        <v>0</v>
      </c>
      <c r="I23" s="12">
        <f>VLOOKUP(F23,'IEVADIT HA'!$E$9:$K$210,5,FALSE)</f>
        <v>0</v>
      </c>
      <c r="J23" s="12">
        <f>IF(N((COUNTIF(C$3:C23,C23)=1))=1,SUMIF($C$3:$C$31,C23,$I$3:$I$31),0)</f>
        <v>0</v>
      </c>
      <c r="K23" s="12">
        <f>VLOOKUP(F23,'IEVADIT HA'!$E$9:$K$210,6,FALSE)</f>
        <v>0</v>
      </c>
      <c r="L23" s="12">
        <f>IF(N((COUNTIF(C$3:C23,C23)=1))=1,SUMIF($C$3:$C$31,C23,$K$3:$K$31),0)</f>
        <v>0</v>
      </c>
      <c r="M23" s="12">
        <f>VLOOKUP(F23,'IEVADIT HA'!$E$9:$K$210,7,FALSE)</f>
        <v>0</v>
      </c>
      <c r="N23" s="12">
        <f>IF(N((COUNTIF(C$3:C23,C23)=1))=1,SUMIF($C$3:$C$31,C23,$M$3:$M$31),0)</f>
        <v>0</v>
      </c>
      <c r="P23">
        <f>IF(N((COUNTIF(B$3:B23,B23)=1))=1,SUMIF($B$3:$B$31,B23,$G$3:$G$31),0)</f>
        <v>0</v>
      </c>
    </row>
    <row r="24" spans="1:16" x14ac:dyDescent="0.25">
      <c r="A24" s="1" t="s">
        <v>576</v>
      </c>
      <c r="B24" t="s">
        <v>209</v>
      </c>
      <c r="C24" t="s">
        <v>666</v>
      </c>
      <c r="D24" t="s">
        <v>63</v>
      </c>
      <c r="E24">
        <v>778</v>
      </c>
      <c r="F24" t="s">
        <v>355</v>
      </c>
      <c r="G24" s="12">
        <f>VLOOKUP(F24,'IEVADIT HA'!$E$9:$H$210,4,FALSE)</f>
        <v>0</v>
      </c>
      <c r="H24" s="12">
        <f>IF(N((COUNTIF(C$3:C24,C24)=1))=1,SUMIF($C$3:$C$31,C24,$G$3:$G$31),0)</f>
        <v>0</v>
      </c>
      <c r="I24" s="12">
        <f>VLOOKUP(F24,'IEVADIT HA'!$E$9:$K$210,5,FALSE)</f>
        <v>0</v>
      </c>
      <c r="J24" s="12">
        <f>IF(N((COUNTIF(C$3:C24,C24)=1))=1,SUMIF($C$3:$C$31,C24,$I$3:$I$31),0)</f>
        <v>0</v>
      </c>
      <c r="K24" s="12">
        <f>VLOOKUP(F24,'IEVADIT HA'!$E$9:$K$210,6,FALSE)</f>
        <v>0</v>
      </c>
      <c r="L24" s="12">
        <f>IF(N((COUNTIF(C$3:C24,C24)=1))=1,SUMIF($C$3:$C$31,C24,$K$3:$K$31),0)</f>
        <v>0</v>
      </c>
      <c r="M24" s="12">
        <f>VLOOKUP(F24,'IEVADIT HA'!$E$9:$K$210,7,FALSE)</f>
        <v>0</v>
      </c>
      <c r="N24" s="12">
        <f>IF(N((COUNTIF(C$3:C24,C24)=1))=1,SUMIF($C$3:$C$31,C24,$M$3:$M$31),0)</f>
        <v>0</v>
      </c>
      <c r="P24">
        <f>IF(N((COUNTIF(B$3:B24,B24)=1))=1,SUMIF($B$3:$B$31,B24,$G$3:$G$31),0)</f>
        <v>0</v>
      </c>
    </row>
    <row r="25" spans="1:16" x14ac:dyDescent="0.25">
      <c r="A25" s="1" t="s">
        <v>576</v>
      </c>
      <c r="B25" t="s">
        <v>209</v>
      </c>
      <c r="C25" t="s">
        <v>667</v>
      </c>
      <c r="D25" t="s">
        <v>27</v>
      </c>
      <c r="E25">
        <v>473</v>
      </c>
      <c r="F25" t="s">
        <v>375</v>
      </c>
      <c r="G25" s="12">
        <f>VLOOKUP(F25,'IEVADIT HA'!$E$9:$H$210,4,FALSE)</f>
        <v>0</v>
      </c>
      <c r="H25" s="12">
        <f>IF(N((COUNTIF(C$3:C32,C25)=1))=1,SUMIF($C$3:$C$31,C25,$G$3:$G$31),0)</f>
        <v>0</v>
      </c>
      <c r="I25" s="12">
        <f>VLOOKUP(F25,'IEVADIT HA'!$E$9:$K$210,5,FALSE)</f>
        <v>0</v>
      </c>
      <c r="J25" s="12">
        <f>IF(N((COUNTIF(C$3:C32,C25)=1))=1,SUMIF($C$3:$C$31,C25,$I$3:$I$31),0)</f>
        <v>0</v>
      </c>
      <c r="K25" s="12">
        <f>VLOOKUP(F25,'IEVADIT HA'!$E$9:$K$210,6,FALSE)</f>
        <v>0</v>
      </c>
      <c r="L25" s="12">
        <f>IF(N((COUNTIF(C$3:C32,C25)=1))=1,SUMIF($C$3:$C$31,C25,$K$3:$K$31),0)</f>
        <v>0</v>
      </c>
      <c r="M25" s="12">
        <f>VLOOKUP(F25,'IEVADIT HA'!$E$9:$K$210,7,FALSE)</f>
        <v>0</v>
      </c>
      <c r="N25" s="12">
        <f>IF(N((COUNTIF(C$3:C32,C25)=1))=1,SUMIF($C$3:$C$31,C25,$M$3:$M$31),0)</f>
        <v>0</v>
      </c>
    </row>
    <row r="26" spans="1:16" x14ac:dyDescent="0.25">
      <c r="A26" s="1" t="s">
        <v>576</v>
      </c>
      <c r="B26" t="s">
        <v>209</v>
      </c>
      <c r="C26" t="s">
        <v>686</v>
      </c>
      <c r="D26" s="1" t="s">
        <v>575</v>
      </c>
      <c r="E26">
        <v>441</v>
      </c>
      <c r="F26" t="s">
        <v>60</v>
      </c>
      <c r="G26" s="12">
        <f>VLOOKUP(F26,'IEVADIT HA'!$E$9:$H$210,4,FALSE)</f>
        <v>0</v>
      </c>
      <c r="H26" s="12">
        <f>IF(N((COUNTIF(C$3:C26,C26)=1))=1,SUMIF($C$3:$C$31,C26,$G$3:$G$31),0)</f>
        <v>0</v>
      </c>
      <c r="I26" s="12">
        <f>VLOOKUP(F26,'IEVADIT HA'!$E$9:$K$210,5,FALSE)</f>
        <v>0</v>
      </c>
      <c r="J26" s="12">
        <f>IF(N((COUNTIF(C$3:C26,C26)=1))=1,SUMIF($C$3:$C$31,C26,$I$3:$I$31),0)</f>
        <v>0</v>
      </c>
      <c r="K26" s="12">
        <f>VLOOKUP(F26,'IEVADIT HA'!$E$9:$K$210,6,FALSE)</f>
        <v>0</v>
      </c>
      <c r="L26" s="12">
        <f>IF(N((COUNTIF(C$3:C26,C26)=1))=1,SUMIF($C$3:$C$31,C26,$K$3:$K$31),0)</f>
        <v>0</v>
      </c>
      <c r="M26" s="12">
        <f>VLOOKUP(F26,'IEVADIT HA'!$E$9:$K$210,7,FALSE)</f>
        <v>0</v>
      </c>
      <c r="N26" s="12">
        <f>IF(N((COUNTIF(C$3:C26,C26)=1))=1,SUMIF($C$3:$C$31,C26,$M$3:$M$31),0)</f>
        <v>0</v>
      </c>
      <c r="P26">
        <f>IF(N((COUNTIF(B$3:B26,B26)=1))=1,SUMIF($B$3:$B$31,B26,$G$3:$G$31),0)</f>
        <v>0</v>
      </c>
    </row>
    <row r="27" spans="1:16" x14ac:dyDescent="0.25">
      <c r="A27" s="1" t="s">
        <v>576</v>
      </c>
      <c r="B27" t="s">
        <v>209</v>
      </c>
      <c r="C27" t="s">
        <v>686</v>
      </c>
      <c r="D27" t="s">
        <v>575</v>
      </c>
      <c r="E27">
        <v>471</v>
      </c>
      <c r="F27" t="s">
        <v>368</v>
      </c>
      <c r="G27" s="12">
        <f>VLOOKUP(F27,'IEVADIT HA'!$E$9:$H$210,4,FALSE)</f>
        <v>0</v>
      </c>
      <c r="H27" s="12">
        <f>IF(N((COUNTIF(C$3:C27,C27)=1))=1,SUMIF($C$3:$C$31,C27,$G$3:$G$31),0)</f>
        <v>0</v>
      </c>
      <c r="I27" s="12">
        <f>VLOOKUP(F27,'IEVADIT HA'!$E$9:$K$210,5,FALSE)</f>
        <v>0</v>
      </c>
      <c r="J27" s="12">
        <f>IF(N((COUNTIF(C$3:C27,C27)=1))=1,SUMIF($C$3:$C$31,C27,$I$3:$I$31),0)</f>
        <v>0</v>
      </c>
      <c r="K27" s="12">
        <f>VLOOKUP(F27,'IEVADIT HA'!$E$9:$K$210,6,FALSE)</f>
        <v>0</v>
      </c>
      <c r="L27" s="12">
        <f>IF(N((COUNTIF(C$3:C27,C27)=1))=1,SUMIF($C$3:$C$31,C27,$K$3:$K$31),0)</f>
        <v>0</v>
      </c>
      <c r="M27" s="12">
        <f>VLOOKUP(F27,'IEVADIT HA'!$E$9:$K$210,7,FALSE)</f>
        <v>0</v>
      </c>
      <c r="N27" s="12">
        <f>IF(N((COUNTIF(C$3:C27,C27)=1))=1,SUMIF($C$3:$C$31,C27,$M$3:$M$31),0)</f>
        <v>0</v>
      </c>
      <c r="P27">
        <f>IF(N((COUNTIF(B$3:B27,B27)=1))=1,SUMIF($B$3:$B$31,B27,$G$3:$G$31),0)</f>
        <v>0</v>
      </c>
    </row>
    <row r="28" spans="1:16" x14ac:dyDescent="0.25">
      <c r="A28" s="1" t="s">
        <v>576</v>
      </c>
      <c r="B28" t="s">
        <v>209</v>
      </c>
      <c r="C28" t="s">
        <v>668</v>
      </c>
      <c r="D28" t="s">
        <v>61</v>
      </c>
      <c r="E28">
        <v>442</v>
      </c>
      <c r="F28" t="s">
        <v>61</v>
      </c>
      <c r="G28" s="12">
        <f>VLOOKUP(F28,'IEVADIT HA'!$E$9:$H$210,4,FALSE)</f>
        <v>0</v>
      </c>
      <c r="H28" s="12">
        <f>IF(N((COUNTIF(C$3:C28,C28)=1))=1,SUMIF($C$3:$C$31,C28,$G$3:$G$31),0)</f>
        <v>0</v>
      </c>
      <c r="I28" s="12">
        <f>VLOOKUP(F28,'IEVADIT HA'!$E$9:$K$210,5,FALSE)</f>
        <v>0</v>
      </c>
      <c r="J28" s="12">
        <f>IF(N((COUNTIF(C$3:C28,C28)=1))=1,SUMIF($C$3:$C$31,C28,$I$3:$I$31),0)</f>
        <v>0</v>
      </c>
      <c r="K28" s="12">
        <f>VLOOKUP(F28,'IEVADIT HA'!$E$9:$K$210,6,FALSE)</f>
        <v>0</v>
      </c>
      <c r="L28" s="12">
        <f>IF(N((COUNTIF(C$3:C28,C28)=1))=1,SUMIF($C$3:$C$31,C28,$K$3:$K$31),0)</f>
        <v>0</v>
      </c>
      <c r="M28" s="12">
        <f>VLOOKUP(F28,'IEVADIT HA'!$E$9:$K$210,7,FALSE)</f>
        <v>0</v>
      </c>
      <c r="N28" s="12">
        <f>IF(N((COUNTIF(C$3:C28,C28)=1))=1,SUMIF($C$3:$C$31,C28,$M$3:$M$31),0)</f>
        <v>0</v>
      </c>
      <c r="P28">
        <f>IF(N((COUNTIF(B$3:B28,B28)=1))=1,SUMIF($B$3:$B$31,B28,$G$3:$G$31),0)</f>
        <v>0</v>
      </c>
    </row>
    <row r="29" spans="1:16" x14ac:dyDescent="0.25">
      <c r="A29" s="1" t="s">
        <v>576</v>
      </c>
      <c r="B29" t="s">
        <v>209</v>
      </c>
      <c r="C29" t="s">
        <v>668</v>
      </c>
      <c r="D29" t="s">
        <v>61</v>
      </c>
      <c r="E29">
        <v>472</v>
      </c>
      <c r="F29" t="s">
        <v>371</v>
      </c>
      <c r="G29" s="12">
        <f>VLOOKUP(F29,'IEVADIT HA'!$E$9:$H$210,4,FALSE)</f>
        <v>0</v>
      </c>
      <c r="H29" s="12">
        <f>IF(N((COUNTIF(C$3:C29,C29)=1))=1,SUMIF($C$3:$C$31,C29,$G$3:$G$31),0)</f>
        <v>0</v>
      </c>
      <c r="I29" s="12">
        <f>VLOOKUP(F29,'IEVADIT HA'!$E$9:$K$210,5,FALSE)</f>
        <v>0</v>
      </c>
      <c r="J29" s="12">
        <f>IF(N((COUNTIF(C$3:C29,C29)=1))=1,SUMIF($C$3:$C$31,C29,$I$3:$I$31),0)</f>
        <v>0</v>
      </c>
      <c r="K29" s="12">
        <f>VLOOKUP(F29,'IEVADIT HA'!$E$9:$K$210,6,FALSE)</f>
        <v>0</v>
      </c>
      <c r="L29" s="12">
        <f>IF(N((COUNTIF(C$3:C29,C29)=1))=1,SUMIF($C$3:$C$31,C29,$K$3:$K$31),0)</f>
        <v>0</v>
      </c>
      <c r="M29" s="12">
        <f>VLOOKUP(F29,'IEVADIT HA'!$E$9:$K$210,7,FALSE)</f>
        <v>0</v>
      </c>
      <c r="N29" s="12">
        <f>IF(N((COUNTIF(C$3:C29,C29)=1))=1,SUMIF($C$3:$C$31,C29,$M$3:$M$31),0)</f>
        <v>0</v>
      </c>
      <c r="P29">
        <f>IF(N((COUNTIF(B$3:B29,B29)=1))=1,SUMIF($B$3:$B$31,B29,$G$3:$G$31),0)</f>
        <v>0</v>
      </c>
    </row>
    <row r="30" spans="1:16" x14ac:dyDescent="0.25">
      <c r="A30" s="1" t="s">
        <v>576</v>
      </c>
      <c r="B30" t="s">
        <v>209</v>
      </c>
      <c r="C30" t="s">
        <v>686</v>
      </c>
      <c r="D30" s="1" t="s">
        <v>575</v>
      </c>
      <c r="E30">
        <v>410</v>
      </c>
      <c r="F30" t="s">
        <v>211</v>
      </c>
      <c r="G30" s="12">
        <f>VLOOKUP(F30,'IEVADIT HA'!$E$9:$H$210,4,FALSE)</f>
        <v>0</v>
      </c>
      <c r="H30" s="12">
        <f>IF(N((COUNTIF(C$3:C30,C30)=1))=1,SUMIF($C$3:$C$31,C30,$G$3:$G$31),0)</f>
        <v>0</v>
      </c>
      <c r="I30" s="12">
        <f>VLOOKUP(F30,'IEVADIT HA'!$E$9:$K$210,5,FALSE)</f>
        <v>0</v>
      </c>
      <c r="J30" s="12">
        <f>IF(N((COUNTIF(C$3:C30,C30)=1))=1,SUMIF($C$3:$C$31,C30,$I$3:$I$31),0)</f>
        <v>0</v>
      </c>
      <c r="K30" s="12">
        <f>VLOOKUP(F30,'IEVADIT HA'!$E$9:$K$210,6,FALSE)</f>
        <v>0</v>
      </c>
      <c r="L30" s="12">
        <f>IF(N((COUNTIF(C$3:C30,C30)=1))=1,SUMIF($C$3:$C$31,C30,$K$3:$K$31),0)</f>
        <v>0</v>
      </c>
      <c r="M30" s="12">
        <f>VLOOKUP(F30,'IEVADIT HA'!$E$9:$K$210,7,FALSE)</f>
        <v>0</v>
      </c>
      <c r="N30" s="12">
        <f>IF(N((COUNTIF(C$3:C30,C30)=1))=1,SUMIF($C$3:$C$31,C30,$M$3:$M$31),0)</f>
        <v>0</v>
      </c>
    </row>
    <row r="31" spans="1:16" x14ac:dyDescent="0.25">
      <c r="A31" s="1" t="s">
        <v>576</v>
      </c>
      <c r="B31" t="s">
        <v>209</v>
      </c>
      <c r="C31" t="s">
        <v>671</v>
      </c>
      <c r="D31" t="s">
        <v>26</v>
      </c>
      <c r="E31">
        <v>420</v>
      </c>
      <c r="F31" t="s">
        <v>26</v>
      </c>
      <c r="G31" s="12">
        <f>VLOOKUP(F31,'IEVADIT HA'!$E$9:$H$210,4,FALSE)</f>
        <v>0</v>
      </c>
      <c r="H31" s="12">
        <f>IF(N((COUNTIF(C$3:C31,C31)=1))=1,SUMIF($C$3:$C$31,C31,$G$3:$G$31),0)</f>
        <v>0</v>
      </c>
      <c r="I31" s="12">
        <f>VLOOKUP(F31,'IEVADIT HA'!$E$9:$K$210,5,FALSE)</f>
        <v>0</v>
      </c>
      <c r="J31" s="12">
        <f>IF(N((COUNTIF(C$3:C31,C31)=1))=1,SUMIF($C$3:$C$31,C31,$I$3:$I$31),0)</f>
        <v>0</v>
      </c>
      <c r="K31" s="12">
        <f>VLOOKUP(F31,'IEVADIT HA'!$E$9:$K$210,6,FALSE)</f>
        <v>0</v>
      </c>
      <c r="L31" s="12">
        <f>IF(N((COUNTIF(C$3:C31,C31)=1))=1,SUMIF($C$3:$C$31,C31,$K$3:$K$31),0)</f>
        <v>0</v>
      </c>
      <c r="M31" s="12">
        <f>VLOOKUP(F31,'IEVADIT HA'!$E$9:$K$210,7,FALSE)</f>
        <v>0</v>
      </c>
      <c r="N31" s="12">
        <f>IF(N((COUNTIF(C$3:C31,C31)=1))=1,SUMIF($C$3:$C$31,C31,$M$3:$M$31),0)</f>
        <v>0</v>
      </c>
    </row>
    <row r="32" spans="1:16" x14ac:dyDescent="0.25">
      <c r="A32" s="1" t="s">
        <v>576</v>
      </c>
      <c r="B32" t="s">
        <v>209</v>
      </c>
      <c r="C32" t="s">
        <v>667</v>
      </c>
      <c r="D32" t="s">
        <v>27</v>
      </c>
      <c r="E32">
        <v>443</v>
      </c>
      <c r="F32" t="s">
        <v>27</v>
      </c>
      <c r="G32" s="12">
        <f>VLOOKUP(F32,'IEVADIT HA'!$E$9:$H$210,4,FALSE)</f>
        <v>0</v>
      </c>
      <c r="H32" s="12">
        <f>IF(N((COUNTIF(C$3:C32,C32)=1))=1,SUMIF($C$3:$C$31,C32,$G$3:$G$31),0)</f>
        <v>0</v>
      </c>
      <c r="I32" s="12">
        <f>VLOOKUP(F32,'IEVADIT HA'!$E$9:$K$210,5,FALSE)</f>
        <v>0</v>
      </c>
      <c r="J32" s="12">
        <f>IF(N((COUNTIF(C$3:C32,C32)=1))=1,SUMIF($C$3:$C$31,C32,$I$3:$I$31),0)</f>
        <v>0</v>
      </c>
      <c r="K32" s="12">
        <f>VLOOKUP(F32,'IEVADIT HA'!$E$9:$K$210,6,FALSE)</f>
        <v>0</v>
      </c>
      <c r="L32" s="12">
        <f>IF(N((COUNTIF(C$3:C32,C32)=1))=1,SUMIF($C$3:$C$31,C32,$K$3:$K$31),0)</f>
        <v>0</v>
      </c>
      <c r="M32" s="12">
        <f>VLOOKUP(F32,'IEVADIT HA'!$E$9:$K$210,7,FALSE)</f>
        <v>0</v>
      </c>
      <c r="N32" s="12">
        <f>IF(N((COUNTIF(C$3:C32,C32)=1))=1,SUMIF($C$3:$C$31,C32,$M$3:$M$31),0)</f>
        <v>0</v>
      </c>
    </row>
  </sheetData>
  <autoFilter ref="A2:M33"/>
  <mergeCells count="1">
    <mergeCell ref="I1:N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workbookViewId="0">
      <selection activeCell="B21" sqref="B21"/>
    </sheetView>
  </sheetViews>
  <sheetFormatPr defaultRowHeight="15" x14ac:dyDescent="0.25"/>
  <cols>
    <col min="1" max="1" width="46.5703125" customWidth="1"/>
    <col min="2" max="2" width="134.42578125" customWidth="1"/>
    <col min="3" max="3" width="16.5703125" customWidth="1"/>
    <col min="4" max="4" width="17.5703125" customWidth="1"/>
  </cols>
  <sheetData>
    <row r="1" spans="1:5" x14ac:dyDescent="0.25">
      <c r="A1" s="1" t="s">
        <v>742</v>
      </c>
      <c r="B1" s="1"/>
      <c r="C1" s="1"/>
      <c r="D1" s="56" t="e">
        <f>ROUND(SUM('Kulturas dazadosana taurin'!$P$3:$P$29)/'Dazadosana APR'!D34*100,2)</f>
        <v>#DIV/0!</v>
      </c>
    </row>
    <row r="2" spans="1:5" x14ac:dyDescent="0.25">
      <c r="A2" s="1" t="s">
        <v>229</v>
      </c>
      <c r="B2" s="1"/>
      <c r="C2" s="1"/>
      <c r="D2" s="4">
        <f>SUM('Kulturas dazadosana taurin'!$P$3:$P$29)</f>
        <v>0</v>
      </c>
    </row>
    <row r="3" spans="1:5" x14ac:dyDescent="0.25">
      <c r="A3" s="27" t="s">
        <v>115</v>
      </c>
      <c r="B3" s="1"/>
      <c r="C3" s="1"/>
      <c r="D3" s="4"/>
    </row>
    <row r="4" spans="1:5" x14ac:dyDescent="0.25">
      <c r="A4" s="3" t="s">
        <v>130</v>
      </c>
      <c r="B4" s="1" t="s">
        <v>118</v>
      </c>
      <c r="C4" s="1"/>
      <c r="D4" s="4">
        <f>ROUND(IF(AND(D34&gt;=1,D34&lt;=10),D34*0.75,0),2)</f>
        <v>0</v>
      </c>
      <c r="E4" t="e">
        <f>D4/$D$34*100</f>
        <v>#DIV/0!</v>
      </c>
    </row>
    <row r="5" spans="1:5" x14ac:dyDescent="0.25">
      <c r="A5" s="1"/>
      <c r="B5" s="1" t="s">
        <v>733</v>
      </c>
      <c r="C5" s="1"/>
      <c r="D5" s="4">
        <f>ROUND(IF(AND(D34&gt;=1,D34&lt;=10),SUM(LARGE('Kulturas dazadosana ha'!H27:H197,1)),0),2)</f>
        <v>0</v>
      </c>
      <c r="E5" t="e">
        <f>D5/$D$34*100</f>
        <v>#DIV/0!</v>
      </c>
    </row>
    <row r="6" spans="1:5" x14ac:dyDescent="0.25">
      <c r="A6" s="1"/>
      <c r="B6" s="55" t="s">
        <v>732</v>
      </c>
      <c r="C6" s="1"/>
      <c r="D6" s="4">
        <f>ROUND(IF(AND(D34&gt;=1,D34&lt;=10),LARGE(('Kulturas dazadosana ha'!H154,'Kulturas dazadosana ha'!H155,'Kulturas dazadosana ha'!H156:H175,'Kulturas dazadosana ha'!H177:H181),1),0),2)</f>
        <v>0</v>
      </c>
      <c r="E6" t="e">
        <f>D6/$D$34*100</f>
        <v>#DIV/0!</v>
      </c>
    </row>
    <row r="7" spans="1:5" x14ac:dyDescent="0.25">
      <c r="A7" s="1"/>
      <c r="B7" s="1" t="s">
        <v>522</v>
      </c>
      <c r="C7" s="1"/>
      <c r="D7" s="4">
        <f>ROUND(IF(AND(AND(D34&gt;=1,D34&lt;=10),D5=0),SUM(LARGE('Kulturas dazadosana ha'!H27:H197,1)),0),2)</f>
        <v>0</v>
      </c>
      <c r="E7" t="e">
        <f>D7/$D$34*100</f>
        <v>#DIV/0!</v>
      </c>
    </row>
    <row r="8" spans="1:5" x14ac:dyDescent="0.25">
      <c r="A8" s="27" t="s">
        <v>116</v>
      </c>
      <c r="B8" s="1"/>
      <c r="C8" s="1"/>
      <c r="D8" s="4"/>
    </row>
    <row r="9" spans="1:5" x14ac:dyDescent="0.25">
      <c r="A9" s="3" t="s">
        <v>130</v>
      </c>
      <c r="B9" s="1" t="s">
        <v>118</v>
      </c>
      <c r="C9" s="1"/>
      <c r="D9" s="4">
        <f>ROUND(IF(AND(D34&gt;=10.01,D34&lt;=30),D34*0.65,0),2)</f>
        <v>0</v>
      </c>
      <c r="E9" t="e">
        <f t="shared" ref="E9:E16" si="0">D9/$D$34*100</f>
        <v>#DIV/0!</v>
      </c>
    </row>
    <row r="10" spans="1:5" x14ac:dyDescent="0.25">
      <c r="A10" s="1"/>
      <c r="B10" s="1" t="s">
        <v>733</v>
      </c>
      <c r="C10" s="1"/>
      <c r="D10" s="4">
        <f>ROUND(IF(AND(D34&gt;=10.01,D34&lt;=30),SUM(LARGE('Kulturas dazadosana ha'!H27:H197,1)),0),2)</f>
        <v>0</v>
      </c>
      <c r="E10" t="e">
        <f t="shared" si="0"/>
        <v>#DIV/0!</v>
      </c>
    </row>
    <row r="11" spans="1:5" x14ac:dyDescent="0.25">
      <c r="A11" s="1"/>
      <c r="B11" s="55" t="s">
        <v>732</v>
      </c>
      <c r="C11" s="1"/>
      <c r="D11" s="4">
        <f>ROUND(IF(AND(D34&gt;=10.01,D34&lt;=30),LARGE(('Kulturas dazadosana ha'!H154,'Kulturas dazadosana ha'!H155,'Kulturas dazadosana ha'!H156:H175,'Kulturas dazadosana ha'!H177:H181),1)),2)</f>
        <v>0</v>
      </c>
      <c r="E11" t="e">
        <f t="shared" si="0"/>
        <v>#DIV/0!</v>
      </c>
    </row>
    <row r="12" spans="1:5" x14ac:dyDescent="0.25">
      <c r="A12" s="1"/>
      <c r="B12" s="1" t="s">
        <v>522</v>
      </c>
      <c r="C12" s="1"/>
      <c r="D12" s="4">
        <f>ROUND(IF(AND(AND(D34&gt;=10.01,D34&lt;=30),D10=0),SUM(LARGE('Kulturas dazadosana ha'!H27:H197,1)),0),2)</f>
        <v>0</v>
      </c>
      <c r="E12" t="e">
        <f t="shared" si="0"/>
        <v>#DIV/0!</v>
      </c>
    </row>
    <row r="13" spans="1:5" x14ac:dyDescent="0.25">
      <c r="A13" s="1" t="s">
        <v>131</v>
      </c>
      <c r="B13" s="1" t="s">
        <v>118</v>
      </c>
      <c r="C13" s="1"/>
      <c r="D13" s="4">
        <f>ROUND(IF(AND(D34&gt;=10.01,D34&lt;=30),D34*0.9,0),2)</f>
        <v>0</v>
      </c>
      <c r="E13" t="e">
        <f t="shared" si="0"/>
        <v>#DIV/0!</v>
      </c>
    </row>
    <row r="14" spans="1:5" x14ac:dyDescent="0.25">
      <c r="A14" s="1"/>
      <c r="B14" s="1" t="s">
        <v>733</v>
      </c>
      <c r="C14" s="1"/>
      <c r="D14" s="4">
        <f>ROUND(IF(AND(D34&gt;=10.01,D34&lt;=30),SUM(LARGE('Kulturas dazadosana ha'!H27:H197,1),LARGE('Kulturas dazadosana ha'!H27:H197,2)),0),2)</f>
        <v>0</v>
      </c>
      <c r="E14" t="e">
        <f t="shared" si="0"/>
        <v>#DIV/0!</v>
      </c>
    </row>
    <row r="15" spans="1:5" x14ac:dyDescent="0.25">
      <c r="A15" s="1"/>
      <c r="B15" s="55" t="s">
        <v>732</v>
      </c>
      <c r="C15" s="1"/>
      <c r="D15" s="4">
        <f>ROUND(IF(AND(D34&gt;=10.01,D34&lt;=30),SUM(LARGE(('Kulturas dazadosana ha'!H154,'Kulturas dazadosana ha'!H155,'Kulturas dazadosana ha'!H156:H175,'Kulturas dazadosana ha'!H177:H181),1),LARGE(('Kulturas dazadosana ha'!H154,'Kulturas dazadosana ha'!H155,'Kulturas dazadosana ha'!H156:H175,'Kulturas dazadosana ha'!H177:H181),2)),0),2)</f>
        <v>0</v>
      </c>
      <c r="E15" t="e">
        <f t="shared" si="0"/>
        <v>#DIV/0!</v>
      </c>
    </row>
    <row r="16" spans="1:5" x14ac:dyDescent="0.25">
      <c r="A16" s="1"/>
      <c r="B16" s="1" t="s">
        <v>522</v>
      </c>
      <c r="C16" s="1"/>
      <c r="D16" s="4">
        <f>ROUND(IF(AND(AND(D34&gt;=10.01,D34&lt;=30),D14=0),SUM(LARGE('Kulturas dazadosana ha'!H27:H197,1),LARGE('Kulturas dazadosana ha'!H27:H197,2)),0),2)</f>
        <v>0</v>
      </c>
      <c r="E16" t="e">
        <f t="shared" si="0"/>
        <v>#DIV/0!</v>
      </c>
    </row>
    <row r="17" spans="1:5" x14ac:dyDescent="0.25">
      <c r="A17" s="27" t="s">
        <v>117</v>
      </c>
      <c r="B17" s="1"/>
      <c r="C17" s="1"/>
      <c r="D17" s="4"/>
      <c r="E17" t="e">
        <f t="shared" ref="E17:E33" si="1">D17/$D$34*100</f>
        <v>#DIV/0!</v>
      </c>
    </row>
    <row r="18" spans="1:5" x14ac:dyDescent="0.25">
      <c r="A18" s="3" t="s">
        <v>130</v>
      </c>
      <c r="B18" s="1" t="s">
        <v>118</v>
      </c>
      <c r="C18" s="1"/>
      <c r="D18" s="4">
        <f>ROUND(IF(AND(D34&gt;=30.01),D34*0.65,0),2)</f>
        <v>0</v>
      </c>
      <c r="E18" t="e">
        <f t="shared" si="1"/>
        <v>#DIV/0!</v>
      </c>
    </row>
    <row r="19" spans="1:5" x14ac:dyDescent="0.25">
      <c r="A19" s="1"/>
      <c r="B19" s="1" t="s">
        <v>733</v>
      </c>
      <c r="C19" s="1"/>
      <c r="D19" s="4">
        <f>ROUND(IF(D34&gt;=30.01,SUM(LARGE('Kulturas dazadosana ha'!H27:H197,1)),0),2)</f>
        <v>0</v>
      </c>
      <c r="E19" t="e">
        <f t="shared" si="1"/>
        <v>#DIV/0!</v>
      </c>
    </row>
    <row r="20" spans="1:5" x14ac:dyDescent="0.25">
      <c r="A20" s="1"/>
      <c r="B20" s="55" t="s">
        <v>732</v>
      </c>
      <c r="C20" s="1"/>
      <c r="D20" s="4">
        <f>ROUND(IF(AND(D34&gt;=30.01),SUM(LARGE(('Kulturas dazadosana ha'!H154,'Kulturas dazadosana ha'!H155,'Kulturas dazadosana ha'!H156:H175,'Kulturas dazadosana ha'!H177:H181),1)),0),2)</f>
        <v>0</v>
      </c>
      <c r="E20" t="e">
        <f t="shared" si="1"/>
        <v>#DIV/0!</v>
      </c>
    </row>
    <row r="21" spans="1:5" ht="25.5" customHeight="1" x14ac:dyDescent="0.25">
      <c r="A21" s="1"/>
      <c r="B21" s="1" t="s">
        <v>522</v>
      </c>
      <c r="C21" s="1"/>
      <c r="D21" s="4">
        <f>ROUND(IF(AND(D34&gt;=30.01,ROUND(D19,0)=0),SUM(LARGE('Kulturas dazadosana ha'!H27:H197,1)),0),2)</f>
        <v>0</v>
      </c>
      <c r="E21" t="e">
        <f t="shared" si="1"/>
        <v>#DIV/0!</v>
      </c>
    </row>
    <row r="22" spans="1:5" x14ac:dyDescent="0.25">
      <c r="A22" s="1" t="s">
        <v>131</v>
      </c>
      <c r="B22" s="1" t="s">
        <v>118</v>
      </c>
      <c r="C22" s="1"/>
      <c r="D22" s="4">
        <f>ROUND(IF(AND(D34&gt;=30.01),D34*0.9,0),2)</f>
        <v>0</v>
      </c>
      <c r="E22" t="e">
        <f t="shared" si="1"/>
        <v>#DIV/0!</v>
      </c>
    </row>
    <row r="23" spans="1:5" x14ac:dyDescent="0.25">
      <c r="A23" s="1"/>
      <c r="B23" s="1" t="s">
        <v>733</v>
      </c>
      <c r="C23" s="1"/>
      <c r="D23" s="4">
        <f>ROUND(IF(D34&gt;=30.01,SUM(LARGE('Kulturas dazadosana ha'!H27:H197,1),LARGE('Kulturas dazadosana ha'!H27:H197,2)),0),2)</f>
        <v>0</v>
      </c>
      <c r="E23" t="e">
        <f t="shared" si="1"/>
        <v>#DIV/0!</v>
      </c>
    </row>
    <row r="24" spans="1:5" x14ac:dyDescent="0.25">
      <c r="A24" s="1"/>
      <c r="B24" s="55" t="s">
        <v>732</v>
      </c>
      <c r="C24" s="1"/>
      <c r="D24" s="4">
        <f>ROUND(IF(D34&gt;=30.01,SUM(LARGE(('Kulturas dazadosana ha'!H154,'Kulturas dazadosana ha'!H155,'Kulturas dazadosana ha'!H156:H175,'Kulturas dazadosana ha'!H177:H181),1),LARGE(('Kulturas dazadosana ha'!H154,'Kulturas dazadosana ha'!H155,'Kulturas dazadosana ha'!H156:H175,'Kulturas dazadosana ha'!H177:H181),2)),0),2)</f>
        <v>0</v>
      </c>
      <c r="E24" t="e">
        <f t="shared" si="1"/>
        <v>#DIV/0!</v>
      </c>
    </row>
    <row r="25" spans="1:5" x14ac:dyDescent="0.25">
      <c r="A25" s="1"/>
      <c r="B25" s="1" t="s">
        <v>522</v>
      </c>
      <c r="C25" s="1"/>
      <c r="D25" s="4">
        <f>ROUND(IF(AND(D34&gt;=30.01,D23=0),SUM(SUM(LARGE('Kulturas dazadosana ha'!H27:H197,1),LARGE('Kulturas dazadosana ha'!H27:H197,2))),0),2)</f>
        <v>0</v>
      </c>
      <c r="E25" t="e">
        <f>D25/$D$34*100</f>
        <v>#DIV/0!</v>
      </c>
    </row>
    <row r="26" spans="1:5" x14ac:dyDescent="0.25">
      <c r="A26" s="1" t="s">
        <v>737</v>
      </c>
      <c r="B26" s="1" t="s">
        <v>118</v>
      </c>
      <c r="C26" s="1"/>
      <c r="D26" s="4">
        <f>ROUND(IF(AND(D34&gt;=30.01),D34*0.99,0),2)</f>
        <v>0</v>
      </c>
      <c r="E26" t="e">
        <f t="shared" ref="E26:E29" si="2">D26/$D$34*100</f>
        <v>#DIV/0!</v>
      </c>
    </row>
    <row r="27" spans="1:5" x14ac:dyDescent="0.25">
      <c r="A27" s="1"/>
      <c r="B27" s="1" t="s">
        <v>733</v>
      </c>
      <c r="C27" s="1"/>
      <c r="D27" s="4">
        <f>ROUND(IF(D34&gt;=30.01,SUM(LARGE('Kulturas dazadosana ha'!H27:H197,1),LARGE('Kulturas dazadosana ha'!H27:H197,2),LARGE('Kulturas dazadosana ha'!H27:H197,3)),0),2)</f>
        <v>0</v>
      </c>
      <c r="E27" t="e">
        <f t="shared" si="2"/>
        <v>#DIV/0!</v>
      </c>
    </row>
    <row r="28" spans="1:5" x14ac:dyDescent="0.25">
      <c r="A28" s="1"/>
      <c r="B28" s="55" t="s">
        <v>732</v>
      </c>
      <c r="C28" s="1"/>
      <c r="D28" s="4">
        <f>ROUND(IF(D34&gt;=30.01,SUM(LARGE(('Kulturas dazadosana ha'!H154,'Kulturas dazadosana ha'!H155,'Kulturas dazadosana ha'!H156:H175,'Kulturas dazadosana ha'!H177:H181),1),LARGE(('Kulturas dazadosana ha'!H154,'Kulturas dazadosana ha'!H155,'Kulturas dazadosana ha'!H156:H175,'Kulturas dazadosana ha'!H177:H181),2),LARGE(('Kulturas dazadosana ha'!H154,'Kulturas dazadosana ha'!H155,'Kulturas dazadosana ha'!H156:H175,'Kulturas dazadosana ha'!H177:H181),3)),0),2)</f>
        <v>0</v>
      </c>
      <c r="E28" t="e">
        <f t="shared" si="2"/>
        <v>#DIV/0!</v>
      </c>
    </row>
    <row r="29" spans="1:5" x14ac:dyDescent="0.25">
      <c r="A29" s="1"/>
      <c r="B29" s="1" t="s">
        <v>522</v>
      </c>
      <c r="C29" s="1"/>
      <c r="D29" s="4">
        <f>ROUND(IF(AND(D34&gt;=30.01,D27=0),SUM(SUM(LARGE('Kulturas dazadosana ha'!H27:H197,1),LARGE('Kulturas dazadosana ha'!H27:H197,2),LARGE('Kulturas dazadosana ha'!H27:H197,3))),0),2)</f>
        <v>0</v>
      </c>
      <c r="E29" t="e">
        <f t="shared" si="2"/>
        <v>#DIV/0!</v>
      </c>
    </row>
    <row r="30" spans="1:5" x14ac:dyDescent="0.25">
      <c r="A30" s="1" t="s">
        <v>132</v>
      </c>
      <c r="B30" s="1" t="s">
        <v>118</v>
      </c>
      <c r="C30" s="1"/>
      <c r="D30" s="4">
        <f>ROUND(IF(AND(D34&gt;=30.01),D34*0.01,0),2)</f>
        <v>0</v>
      </c>
      <c r="E30" t="e">
        <f t="shared" si="1"/>
        <v>#DIV/0!</v>
      </c>
    </row>
    <row r="31" spans="1:5" x14ac:dyDescent="0.25">
      <c r="A31" s="1"/>
      <c r="B31" s="1" t="s">
        <v>733</v>
      </c>
      <c r="C31" s="1"/>
      <c r="D31" s="4">
        <f>ROUND(IF(D34&gt;=30.01,SUM(LARGE('Kulturas dazadosana ha'!H27:H197,4)),0),2)</f>
        <v>0</v>
      </c>
      <c r="E31" t="e">
        <f t="shared" si="1"/>
        <v>#DIV/0!</v>
      </c>
    </row>
    <row r="32" spans="1:5" x14ac:dyDescent="0.25">
      <c r="A32" s="1"/>
      <c r="B32" s="55" t="s">
        <v>732</v>
      </c>
      <c r="C32" s="1"/>
      <c r="D32" s="4">
        <f>ROUND(IF(D34&gt;=30.01,SUM(LARGE(('Kulturas dazadosana ha'!H154,'Kulturas dazadosana ha'!H155,'Kulturas dazadosana ha'!H156:H175,'Kulturas dazadosana ha'!H177:H181),4)),0),2)</f>
        <v>0</v>
      </c>
      <c r="E32" t="e">
        <f t="shared" si="1"/>
        <v>#DIV/0!</v>
      </c>
    </row>
    <row r="33" spans="1:5" x14ac:dyDescent="0.25">
      <c r="A33" s="1"/>
      <c r="B33" s="1" t="s">
        <v>522</v>
      </c>
      <c r="C33" s="1"/>
      <c r="D33" s="4">
        <f>ROUND(IF(AND(D34&gt;=30.01,D31=0),SUM(LARGE('Kulturas dazadosana ha'!H7:H197,4)),0),2)</f>
        <v>0</v>
      </c>
      <c r="E33" t="e">
        <f t="shared" si="1"/>
        <v>#DIV/0!</v>
      </c>
    </row>
    <row r="34" spans="1:5" x14ac:dyDescent="0.25">
      <c r="A34" s="1" t="s">
        <v>25</v>
      </c>
      <c r="B34" s="1"/>
      <c r="C34" s="1"/>
      <c r="D34" s="4">
        <f>ROUND(SUMIF('IEVADIT HA'!$C$9:$C$210,"Dažādošanas prasību izpildei",'IEVADIT HA'!$H$9:$H$210),2)</f>
        <v>0</v>
      </c>
    </row>
    <row r="35" spans="1:5" x14ac:dyDescent="0.25">
      <c r="A35" s="1" t="s">
        <v>86</v>
      </c>
      <c r="B35" s="1"/>
      <c r="C35" s="1"/>
      <c r="D35" s="4">
        <f>ROUND(SUMIF('IEVADIT HA'!$C$9:$C$210,"Dažādošanas prasību izpildei",'IEVADIT HA'!$H$9:$H$210),2)</f>
        <v>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C10" sqref="C10"/>
    </sheetView>
  </sheetViews>
  <sheetFormatPr defaultRowHeight="15" x14ac:dyDescent="0.25"/>
  <cols>
    <col min="1" max="1" width="39.140625" customWidth="1"/>
    <col min="2" max="2" width="34.7109375" customWidth="1"/>
    <col min="3" max="3" width="47.42578125" customWidth="1"/>
    <col min="4" max="4" width="34.5703125" customWidth="1"/>
    <col min="5" max="5" width="17.85546875" customWidth="1"/>
    <col min="6" max="6" width="17.5703125" customWidth="1"/>
    <col min="7" max="7" width="26.5703125" customWidth="1"/>
  </cols>
  <sheetData>
    <row r="1" spans="1:8" x14ac:dyDescent="0.25">
      <c r="A1" s="3" t="s">
        <v>511</v>
      </c>
      <c r="B1" s="3" t="s">
        <v>511</v>
      </c>
      <c r="C1" s="1"/>
      <c r="D1" s="1"/>
      <c r="E1" s="1"/>
      <c r="F1" s="1"/>
      <c r="G1" s="1"/>
      <c r="H1" s="4" t="s">
        <v>88</v>
      </c>
    </row>
    <row r="2" spans="1:8" ht="60" x14ac:dyDescent="0.25">
      <c r="A2" s="3" t="s">
        <v>511</v>
      </c>
      <c r="B2" s="2" t="s">
        <v>512</v>
      </c>
      <c r="C2" s="3" t="s">
        <v>513</v>
      </c>
      <c r="D2" s="1" t="s">
        <v>87</v>
      </c>
      <c r="E2" s="4" t="e">
        <f>ROUND((SUM('IEVADIT HA'!H138:H139,'IEVADIT HA'!H136:H137,'IEVADIT HA'!H140:H163,'IEVADIT HA'!#REF!,'IEVADIT HA'!H35:H37,'IEVADIT HA'!H205:H206)/E8)*100,2)</f>
        <v>#REF!</v>
      </c>
      <c r="F2" s="1"/>
      <c r="G2" s="4" t="e">
        <f>IF(E2&gt;75,"Izpildās","Neizpildās")</f>
        <v>#REF!</v>
      </c>
      <c r="H2" s="1"/>
    </row>
    <row r="3" spans="1:8" ht="75" x14ac:dyDescent="0.25">
      <c r="A3" s="3" t="s">
        <v>511</v>
      </c>
      <c r="B3" s="2" t="s">
        <v>514</v>
      </c>
      <c r="C3" s="3" t="s">
        <v>515</v>
      </c>
      <c r="D3" s="1" t="s">
        <v>87</v>
      </c>
      <c r="E3" s="4" t="e">
        <f>ROUND(SUM('IEVADIT HA'!H136:H137,'IEVADIT HA'!H188)/E7*100,2)</f>
        <v>#DIV/0!</v>
      </c>
      <c r="F3" s="1"/>
      <c r="G3" s="4" t="e">
        <f>IF(E3&gt;75,"Izpildās","Neizpildās")</f>
        <v>#DIV/0!</v>
      </c>
      <c r="H3" s="1"/>
    </row>
    <row r="4" spans="1:8" x14ac:dyDescent="0.25">
      <c r="A4" s="3" t="s">
        <v>511</v>
      </c>
      <c r="B4" s="2" t="s">
        <v>516</v>
      </c>
      <c r="C4" s="1" t="s">
        <v>517</v>
      </c>
      <c r="D4" s="1"/>
      <c r="E4" s="4">
        <f>E8</f>
        <v>0</v>
      </c>
      <c r="F4" s="1"/>
      <c r="G4" s="4" t="str">
        <f>IF(E4&lt;10,"Izpildās","Neizpildās")</f>
        <v>Izpildās</v>
      </c>
      <c r="H4" s="1"/>
    </row>
    <row r="5" spans="1:8" x14ac:dyDescent="0.25">
      <c r="A5" s="3" t="s">
        <v>511</v>
      </c>
      <c r="B5" s="2" t="s">
        <v>518</v>
      </c>
      <c r="C5" s="1" t="s">
        <v>519</v>
      </c>
      <c r="D5" s="1" t="s">
        <v>67</v>
      </c>
      <c r="E5" s="4" t="e">
        <f>'IEVADIT HA'!#REF!</f>
        <v>#REF!</v>
      </c>
      <c r="F5" s="1"/>
      <c r="G5" s="4" t="e">
        <f>IF(E5="Jā","Izpildās","Neizpildās")</f>
        <v>#REF!</v>
      </c>
      <c r="H5" s="1"/>
    </row>
    <row r="6" spans="1:8" x14ac:dyDescent="0.25">
      <c r="A6" s="3" t="s">
        <v>511</v>
      </c>
      <c r="B6" s="1" t="s">
        <v>520</v>
      </c>
      <c r="C6" s="1" t="s">
        <v>520</v>
      </c>
      <c r="D6" s="1" t="s">
        <v>67</v>
      </c>
      <c r="E6" s="4" t="e">
        <f>IF(OR(G2="Izpildās",G3="Izpildās",G4="Izpildās",G5="Izpildās"),"Jā","Nē")</f>
        <v>#REF!</v>
      </c>
      <c r="F6" s="1"/>
      <c r="G6" s="1"/>
      <c r="H6" s="1"/>
    </row>
    <row r="7" spans="1:8" x14ac:dyDescent="0.25">
      <c r="A7" s="1" t="s">
        <v>62</v>
      </c>
      <c r="B7" s="1"/>
      <c r="C7" s="1"/>
      <c r="D7" s="1" t="s">
        <v>0</v>
      </c>
      <c r="E7" s="4">
        <f>SUM('IEVADIT HA'!$H$9:$H$210)</f>
        <v>0</v>
      </c>
      <c r="F7" s="1"/>
      <c r="G7" s="1"/>
      <c r="H7" s="1"/>
    </row>
    <row r="8" spans="1:8" x14ac:dyDescent="0.25">
      <c r="A8" s="1" t="s">
        <v>25</v>
      </c>
      <c r="B8" s="1"/>
      <c r="C8" s="1"/>
      <c r="D8" s="1"/>
      <c r="E8" s="4">
        <f>ROUND(SUM('IEVADIT HA'!H9:H163,'IEVADIT HA'!H194:H205),2)</f>
        <v>0</v>
      </c>
      <c r="F8" s="1"/>
      <c r="G8" s="1"/>
      <c r="H8" s="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tabSelected="1" zoomScale="120" zoomScaleNormal="120" workbookViewId="0">
      <selection activeCell="A51" sqref="A51"/>
    </sheetView>
  </sheetViews>
  <sheetFormatPr defaultRowHeight="15" x14ac:dyDescent="0.25"/>
  <cols>
    <col min="1" max="1" width="62.7109375" style="85" customWidth="1"/>
    <col min="2" max="2" width="20.42578125" style="80" customWidth="1"/>
    <col min="3" max="3" width="12.140625" style="80" customWidth="1"/>
    <col min="4" max="4" width="10.5703125" style="80" customWidth="1"/>
    <col min="5" max="6" width="13.85546875" style="80" customWidth="1"/>
    <col min="7" max="7" width="18.7109375" style="80" customWidth="1"/>
    <col min="8" max="8" width="13" style="80" customWidth="1"/>
    <col min="9" max="9" width="18" style="80" customWidth="1"/>
    <col min="10" max="10" width="15.42578125" style="80" customWidth="1"/>
    <col min="11" max="11" width="21.28515625" style="80" customWidth="1"/>
    <col min="12" max="12" width="16.85546875" style="80" customWidth="1"/>
    <col min="13" max="13" width="12.7109375" style="80" customWidth="1"/>
    <col min="14" max="14" width="13.85546875" style="80" customWidth="1"/>
    <col min="15" max="15" width="21.42578125" style="80" customWidth="1"/>
    <col min="16" max="16384" width="9.140625" style="80"/>
  </cols>
  <sheetData>
    <row r="1" spans="1:15" ht="18.75" x14ac:dyDescent="0.3">
      <c r="A1" s="128" t="s">
        <v>756</v>
      </c>
      <c r="B1" s="128"/>
      <c r="C1" s="128"/>
      <c r="D1" s="128"/>
      <c r="E1" s="128"/>
      <c r="F1" s="128"/>
      <c r="G1" s="128"/>
      <c r="H1" s="128"/>
      <c r="I1" s="128"/>
      <c r="J1" s="128"/>
      <c r="K1" s="128"/>
      <c r="L1" s="128"/>
    </row>
    <row r="2" spans="1:15" ht="18.75" x14ac:dyDescent="0.3">
      <c r="A2" s="81"/>
      <c r="B2" s="82"/>
    </row>
    <row r="3" spans="1:15" ht="37.5" x14ac:dyDescent="0.3">
      <c r="A3" s="83" t="s">
        <v>753</v>
      </c>
      <c r="B3" s="82"/>
    </row>
    <row r="4" spans="1:15" ht="18.75" x14ac:dyDescent="0.3">
      <c r="A4" s="83"/>
      <c r="B4" s="82"/>
    </row>
    <row r="5" spans="1:15" ht="15.75" x14ac:dyDescent="0.25">
      <c r="A5" s="84" t="s">
        <v>762</v>
      </c>
      <c r="B5" s="82"/>
    </row>
    <row r="6" spans="1:15" ht="15.75" x14ac:dyDescent="0.25">
      <c r="A6" s="84" t="s">
        <v>758</v>
      </c>
      <c r="B6" s="82"/>
    </row>
    <row r="7" spans="1:15" ht="15.75" x14ac:dyDescent="0.25">
      <c r="A7" s="84" t="s">
        <v>759</v>
      </c>
      <c r="B7" s="82"/>
    </row>
    <row r="8" spans="1:15" ht="15.75" thickBot="1" x14ac:dyDescent="0.3">
      <c r="L8" s="86"/>
    </row>
    <row r="9" spans="1:15" s="89" customFormat="1" ht="15.75" thickBot="1" x14ac:dyDescent="0.3">
      <c r="A9" s="87" t="s">
        <v>691</v>
      </c>
      <c r="B9" s="76">
        <f>SUM('IEVADIT HA'!H9:H210)</f>
        <v>0</v>
      </c>
      <c r="C9" s="88" t="s">
        <v>0</v>
      </c>
    </row>
    <row r="10" spans="1:15" s="89" customFormat="1" ht="25.5" x14ac:dyDescent="0.25">
      <c r="A10" s="90" t="s">
        <v>723</v>
      </c>
      <c r="B10" s="77">
        <f>SUM('Kulturas dazadosana ha'!$O$3:$O$26)</f>
        <v>0</v>
      </c>
      <c r="C10" s="91" t="s">
        <v>0</v>
      </c>
    </row>
    <row r="11" spans="1:15" s="89" customFormat="1" x14ac:dyDescent="0.25">
      <c r="A11" s="90" t="s">
        <v>704</v>
      </c>
      <c r="B11" s="78">
        <f>'Dazadosana APR'!D34</f>
        <v>0</v>
      </c>
      <c r="C11" s="92" t="s">
        <v>0</v>
      </c>
    </row>
    <row r="12" spans="1:15" s="89" customFormat="1" x14ac:dyDescent="0.25">
      <c r="A12" s="90" t="s">
        <v>760</v>
      </c>
      <c r="B12" s="79">
        <f>SUMIF('IEVADIT HA'!$A$9:$A$210,"EKO1 kultūra",'IEVADIT HA'!$H$9:$H$210)-SUMIF('IEVADIT HA'!$D$7:$D$210,"Ilggadīgie stādījumi",'IEVADIT HA'!$H$7:$H$210)+SUMIF('IEVADIT HA'!$D$7:$D$210,"Ilggadīgie stādījumi",'IEVADIT HA'!$L$7:$L$210)</f>
        <v>0</v>
      </c>
      <c r="C12" s="88" t="s">
        <v>0</v>
      </c>
    </row>
    <row r="13" spans="1:15" s="89" customFormat="1" x14ac:dyDescent="0.25">
      <c r="A13" s="93"/>
    </row>
    <row r="14" spans="1:15" s="89" customFormat="1" x14ac:dyDescent="0.25">
      <c r="A14" s="94" t="s">
        <v>724</v>
      </c>
    </row>
    <row r="15" spans="1:15" s="89" customFormat="1" ht="150" x14ac:dyDescent="0.25">
      <c r="A15" s="95" t="s">
        <v>711</v>
      </c>
      <c r="B15" s="96" t="s">
        <v>707</v>
      </c>
      <c r="C15" s="96" t="s">
        <v>736</v>
      </c>
      <c r="D15" s="96" t="s">
        <v>735</v>
      </c>
      <c r="E15" s="96" t="s">
        <v>708</v>
      </c>
      <c r="F15" s="96" t="s">
        <v>740</v>
      </c>
      <c r="G15" s="96" t="s">
        <v>744</v>
      </c>
      <c r="H15" s="96" t="s">
        <v>709</v>
      </c>
      <c r="I15" s="96" t="s">
        <v>743</v>
      </c>
      <c r="J15" s="96" t="s">
        <v>745</v>
      </c>
      <c r="K15" s="96" t="s">
        <v>746</v>
      </c>
      <c r="L15" s="96" t="s">
        <v>747</v>
      </c>
      <c r="M15" s="95" t="s">
        <v>734</v>
      </c>
      <c r="N15" s="95" t="s">
        <v>709</v>
      </c>
    </row>
    <row r="16" spans="1:15" s="89" customFormat="1" ht="30" x14ac:dyDescent="0.25">
      <c r="A16" s="96" t="s">
        <v>741</v>
      </c>
      <c r="B16" s="97">
        <f>IF(B11&lt;1,0,IF(AND(B11&gt;=1,B11&lt;=10),"max "&amp;B11*0.75&amp;" ha",IF(B11&gt;10,"max "&amp;B11*0.65&amp;" ha")))</f>
        <v>0</v>
      </c>
      <c r="C16" s="129">
        <f>IF(B11&lt;1,0,IF(AND($B$11&gt;=1,$B$11&lt;=10),2,IF(AND($B$11&gt;10,$B$11&lt;=30),3,IF($B$11&gt;30,4))))</f>
        <v>0</v>
      </c>
      <c r="D16" s="129">
        <f>COUNTIF('Kulturas dazadosana ha'!H27:H197,"&gt;0")</f>
        <v>0</v>
      </c>
      <c r="E16" s="98">
        <f>IF(B11&lt;1,0,IF(AND($B$11&gt;=1,$B$11&lt;=10),'Dazadosana APR'!D5,IF(AND($B$11&gt;10,$B$11&lt;=30),'Dazadosana APR'!D10,IF($B$11&gt;30,'Dazadosana APR'!D19))))</f>
        <v>0</v>
      </c>
      <c r="F16" s="98">
        <f>ROUND(IF(AND($B$11&gt;=1,$B$11&lt;=10),E16/$B$11*100,IF(AND($B$11&gt;10,$B$11&lt;=30),E16/$B$11*100,IF($B$11&gt;30,E16/$B$11*100,0))),2)</f>
        <v>0</v>
      </c>
      <c r="G16" s="97">
        <f>IF(B11&lt;1,0,IF(AND(B11&gt;=1,B11&lt;=10),IF((0.75*B11)-E16&gt;=0,"Izpildīts","Pārdeklarācija"),IF(B11&gt;10,IF((0.65*B11)-E16&gt;=0,"Izpildīts","Pārdeklarācija"))))</f>
        <v>0</v>
      </c>
      <c r="H16" s="97">
        <f>IF(B11&lt;1,0,IF(AND($B$11&gt;=1,B11&lt;=10),IF(G16="Izpildīts",IF(E16&gt;0,IF((0.75*$B$11)-E16&gt;=0,0),0),E16-$B$11*0.75),IF($B$11&gt;10,IF(G16="Izpildīts",IF(E16&gt;0,IF((0.65*$B$11)-E16&gt;=0,0),0),E16-$B$11*0.65))))</f>
        <v>0</v>
      </c>
      <c r="I16" s="97">
        <f>IF(B11&lt;1,0,IF(AND(B11&gt;=1,B11&lt;=10),'Dazadosana APR'!D6,IF(AND(APREKINS!B11&gt;10,APREKINS!B11&lt;=30),'Dazadosana APR'!D11,IF(APREKINS!B11&gt;30,'Dazadosana APR'!D20))))</f>
        <v>0</v>
      </c>
      <c r="J16" s="97">
        <f>ROUND(IF(AND($B$11&gt;=1,$B$11&lt;=10),I16/$B$11*100,IF(AND($B$11&gt;10,$B$11&lt;=30),I16/$B$11*100,IF($B$11&gt;30,I16/$B$11*100,0))),2)</f>
        <v>0</v>
      </c>
      <c r="K16" s="97">
        <f>IF(B11&lt;1,0,IF(AND(AND(B11&gt;=1,B11&lt;=10),I16/B11&gt;0.75),"Izpildās",IF(AND(AND(B11&gt;=10,B11&lt;=30),I16/B11&gt;0.65),"Izpildās",IF(AND(B11&gt;30,I16/B11&gt;0.65),"Izpildās","Nepārsniedz robežvērtības"))))</f>
        <v>0</v>
      </c>
      <c r="L16" s="132" t="str">
        <f>IF($B$11&lt;=10,"Neattiecas",ROUND(IF($B$11&gt;10,'Dazadosana APR'!$D$1,0),2))</f>
        <v>Neattiecas</v>
      </c>
      <c r="M16" s="97">
        <f>IF(AND(K16="Izpildās",$B$11&lt;=10),"Izpildās",IF(AND(OR(K16="Izpildās",L16&gt;=80),$B$11&gt;10),"Izpildās",G16))</f>
        <v>0</v>
      </c>
      <c r="N16" s="98">
        <f>IF(M16="Pārdeklarācija",H16,0)</f>
        <v>0</v>
      </c>
      <c r="O16" s="99"/>
    </row>
    <row r="17" spans="1:15" s="89" customFormat="1" x14ac:dyDescent="0.25">
      <c r="A17" s="96" t="s">
        <v>725</v>
      </c>
      <c r="B17" s="97">
        <f>IF(B11&lt;1,0,IF(AND(B11&gt;=1,B11&lt;=10),"max "&amp;B11*0&amp;" ha",IF(B11&gt;10,"max "&amp;B11*0.9&amp;" ha")))</f>
        <v>0</v>
      </c>
      <c r="C17" s="130"/>
      <c r="D17" s="130"/>
      <c r="E17" s="97">
        <f>IF(B11&lt;1,0,IF(AND($B$11&gt;=1,$B$11&lt;=10),0,IF(AND($B$11&gt;10,$B$11&lt;=30),'Dazadosana APR'!D14,IF($B$11&gt;30,'Dazadosana APR'!D23))))</f>
        <v>0</v>
      </c>
      <c r="F17" s="98">
        <f t="shared" ref="F17:F18" si="0">ROUND(IF(AND($B$11&gt;=1,$B$11&lt;=10),E17/$B$11*100,IF(AND($B$11&gt;10,$B$11&lt;=30),E17/$B$11*100,IF($B$11&gt;30,E17/$B$11*100,0))),2)</f>
        <v>0</v>
      </c>
      <c r="G17" s="97">
        <f>IF(B11&lt;1,0,IF(AND(B11&gt;=1,B11&lt;=10),IF((0*B11)-E17&gt;=0,"Neattiecas"),IF(B11&gt;10,IF((0.9*B11)-E17&gt;=0,"Izpildīts","Pārdeklarācija"))))</f>
        <v>0</v>
      </c>
      <c r="H17" s="97">
        <f>IF(B11&lt;1,0,IF(AND(B11&gt;=1,B11&lt;=10),0,IF(AND(B11&gt;10,G17="Pārdeklarācija",E17&gt;0),E17-(0.9*B11),IF(G17="Izpildīts",0))))</f>
        <v>0</v>
      </c>
      <c r="I17" s="97">
        <f>IF(B11&lt;1,0,IF(AND(B11&gt;=1,B11&lt;=10),0,IF(AND(APREKINS!B11&gt;10,APREKINS!B11&lt;=30),0,IF(APREKINS!B11&gt;30,0))))</f>
        <v>0</v>
      </c>
      <c r="J17" s="97">
        <f t="shared" ref="J17:J18" si="1">ROUND(IF(AND($B$11&gt;=1,$B$11&lt;=10),I17/$B$11*100,IF(AND($B$11&gt;10,$B$11&lt;=30),I17/$B$11*100,IF($B$11&gt;30,I17/$B$11*100,0))),2)</f>
        <v>0</v>
      </c>
      <c r="K17" s="97">
        <f>IF($B$11&lt;1,0,IF(AND($B$11&gt;=1,$B$11&lt;=10),"Neattiecas",IF(AND($B$11&gt;=10,$B$11&lt;=30),"Neattiecas",IF($B$11&gt;30,"Neattiecas","Nepārsniedz robežvērtības"))))</f>
        <v>0</v>
      </c>
      <c r="L17" s="133"/>
      <c r="M17" s="97">
        <f>IF(AND(K17="Izpildās",$B$11&lt;=10),"Izpildās",IF(AND(OR(K17="Izpildās",L16&gt;=80),$B$11&gt;10),"Izpildās",G17))</f>
        <v>0</v>
      </c>
      <c r="N17" s="98">
        <f t="shared" ref="N17:N18" si="2">IF(M17="Pārdeklarācija",H17,0)</f>
        <v>0</v>
      </c>
      <c r="O17" s="99"/>
    </row>
    <row r="18" spans="1:15" s="89" customFormat="1" x14ac:dyDescent="0.25">
      <c r="A18" s="96" t="s">
        <v>738</v>
      </c>
      <c r="B18" s="97">
        <f>IF(B11&lt;1,0,IF(AND(B11&gt;=1,B11&lt;=10),"min "&amp;B11*0&amp;" ha",IF(AND(B11&gt;10,B11&lt;=30),"min "&amp;B11*0&amp;" ha",IF(B11&gt;30,"max "&amp;B11*0.99&amp;" ha"))))</f>
        <v>0</v>
      </c>
      <c r="C18" s="130"/>
      <c r="D18" s="130"/>
      <c r="E18" s="97">
        <f>IF(B11&lt;1,0,IF(AND($B$11&gt;=1,$B$11&lt;=10),0,IF(AND($B$11&gt;10,$B$11&lt;=30),0,IF($B$11&gt;30,'Dazadosana APR'!D27))))</f>
        <v>0</v>
      </c>
      <c r="F18" s="98">
        <f t="shared" si="0"/>
        <v>0</v>
      </c>
      <c r="G18" s="97">
        <f>IF(B11&lt;1,0,IF(AND(B11&gt;=1,B11&lt;=10),"Neattiecas",IF(AND(B11&gt;10,B11&lt;=30),"Neattiecas",IF(AND(B11&gt;30,(0.99*B11)-E18&gt;0),"Izpildīts","Pārdeklarācija"))))</f>
        <v>0</v>
      </c>
      <c r="H18" s="97">
        <f>IF(B11&lt;1,0,IF(AND(B11&gt;=1,B11&lt;=10),0,IF(AND(B11&gt;10,B11&lt;=30),0,IF(AND(B11&gt;30,G18="Pārdeklarācija",E18&gt;0),E18-(0.99*B11),IF(G18="Izpildīts",0)))))</f>
        <v>0</v>
      </c>
      <c r="I18" s="97">
        <f>IF(B11&lt;1,0,IF(AND(B11&gt;=1,B11&lt;=10),0,IF(AND(B11&gt;10,B11&lt;=30),0,IF(B11&gt;30,0))))</f>
        <v>0</v>
      </c>
      <c r="J18" s="97">
        <f t="shared" si="1"/>
        <v>0</v>
      </c>
      <c r="K18" s="97">
        <f t="shared" ref="K18" si="3">IF($B$11&lt;1,0,IF(AND($B$11&gt;=1,$B$11&lt;=10),"Neattiecas",IF(AND($B$11&gt;=10,$B$11&lt;=30),"Neattiecas",IF($B$11&gt;30,"Neattiecas","Nepārsniedz robežvērtības"))))</f>
        <v>0</v>
      </c>
      <c r="L18" s="133"/>
      <c r="M18" s="97">
        <f>IF(AND(K18="Izpildās",$B$11&lt;=10),"Izpildās",IF(AND(OR(K18="Izpildās",L16&gt;=80),$B$11&gt;10),"Izpildās",G18))</f>
        <v>0</v>
      </c>
      <c r="N18" s="98">
        <f t="shared" si="2"/>
        <v>0</v>
      </c>
      <c r="O18" s="99"/>
    </row>
    <row r="19" spans="1:15" s="89" customFormat="1" x14ac:dyDescent="0.25">
      <c r="A19" s="96" t="s">
        <v>132</v>
      </c>
      <c r="B19" s="97"/>
      <c r="C19" s="131"/>
      <c r="D19" s="131"/>
      <c r="E19" s="100"/>
      <c r="F19" s="101"/>
      <c r="G19" s="102"/>
      <c r="H19" s="100"/>
      <c r="I19" s="100"/>
      <c r="J19" s="100"/>
      <c r="K19" s="100"/>
      <c r="L19" s="103"/>
      <c r="M19" s="100"/>
      <c r="N19" s="101"/>
      <c r="O19" s="99"/>
    </row>
    <row r="20" spans="1:15" s="89" customFormat="1" x14ac:dyDescent="0.25">
      <c r="A20" s="93"/>
    </row>
    <row r="21" spans="1:15" s="89" customFormat="1" x14ac:dyDescent="0.25">
      <c r="A21" s="94" t="s">
        <v>726</v>
      </c>
    </row>
    <row r="22" spans="1:15" s="89" customFormat="1" ht="18.75" x14ac:dyDescent="0.3">
      <c r="A22" s="104"/>
    </row>
    <row r="23" spans="1:15" s="89" customFormat="1" ht="94.5" customHeight="1" x14ac:dyDescent="0.25">
      <c r="A23" s="95" t="s">
        <v>712</v>
      </c>
      <c r="B23" s="95" t="s">
        <v>752</v>
      </c>
      <c r="C23" s="95" t="s">
        <v>707</v>
      </c>
      <c r="D23" s="95" t="s">
        <v>749</v>
      </c>
      <c r="E23" s="95" t="s">
        <v>750</v>
      </c>
      <c r="F23" s="95" t="s">
        <v>751</v>
      </c>
      <c r="G23" s="95" t="s">
        <v>710</v>
      </c>
    </row>
    <row r="24" spans="1:15" s="93" customFormat="1" ht="30" x14ac:dyDescent="0.25">
      <c r="A24" s="96" t="s">
        <v>727</v>
      </c>
      <c r="B24" s="97">
        <f>IF(B11&lt;1,0,IF(B11&gt;=1,IF(SUM('IEVADIT HA'!$I$9:$K$210)=0,"Nav ievadīti dati",IF(D24&lt;&gt;0,ROUND(B11,2)*0.75,0))))</f>
        <v>0</v>
      </c>
      <c r="C24" s="105">
        <f>B11*0.75</f>
        <v>0</v>
      </c>
      <c r="D24" s="97">
        <f>ROUND(SUM('Kulturas dazadosana ha'!$J$3:$J$206),2)</f>
        <v>0</v>
      </c>
      <c r="E24" s="97">
        <f>IF(MAX($B$24:$B$26)=B24,IF(MAX(ROUND(SUM('Kulturas dazadosana ha'!$J$3:$J$206),2),ROUND(SUM('Kulturas dazadosana ha'!$L$3:$L$206),2),ROUND(SUM('Kulturas dazadosana ha'!$N$3:$N$206),2))=ROUND(SUM('IEVADIT HA'!$I$9:$I$210),2),ROUND(SUM('Kulturas dazadosana ha'!$J$3:$J$206),2),0),0)</f>
        <v>0</v>
      </c>
      <c r="F24" s="97" t="str">
        <f>IF(MAX($B$24:$B$26)=B24,IF(D24-ROUND(B11*0.75,2)&gt;=0,"Izpildīts","Pārdeklarācija"),"Izpildīts")</f>
        <v>Izpildīts</v>
      </c>
      <c r="G24" s="97">
        <f>IF(MAX($B$24:$B$26)=B24,IF(ROUND(SUM(D24),2)&gt;=ROUND(SUM($B$11),2)*0.75,0,-(D24-ROUND($B$11*0.75,2))),0)</f>
        <v>0</v>
      </c>
    </row>
    <row r="25" spans="1:15" s="93" customFormat="1" ht="30" customHeight="1" x14ac:dyDescent="0.25">
      <c r="A25" s="96" t="s">
        <v>728</v>
      </c>
      <c r="B25" s="97">
        <f>IF(B11&lt;1,0,IF(B11&gt;=1,IF(SUM('IEVADIT HA'!$I$9:$K$210)=0,"Nav ievadīti dati",IF(D25&lt;&gt;0,ROUND(B11,2)*0.65,0))))</f>
        <v>0</v>
      </c>
      <c r="C25" s="105">
        <f>B11*0.65</f>
        <v>0</v>
      </c>
      <c r="D25" s="97">
        <f>ROUND(SUM('Kulturas dazadosana ha'!$L$3:$L$206),2)</f>
        <v>0</v>
      </c>
      <c r="E25" s="97">
        <f>IF(MAX($B$24:$B$26)=B25,IF(MAX(ROUND(SUM('Kulturas dazadosana ha'!$J$3:$J$206),2),ROUND(SUM('Kulturas dazadosana ha'!$L$3:$L$206),2),ROUND(SUM('Kulturas dazadosana ha'!$N$3:$N$206),2))=ROUND(SUM('IEVADIT HA'!$J$9:$J$210),2),ROUND(SUM('Kulturas dazadosana ha'!$L$3:$L$206),2),0),0)</f>
        <v>0</v>
      </c>
      <c r="F25" s="97" t="str">
        <f>IF(MAX($B$24:$B$26)=B25,IF(D25-ROUND(B11*0.65,2)&gt;=0,"Izpildīts","Pārdeklarācija"),"Izpildīts")</f>
        <v>Izpildīts</v>
      </c>
      <c r="G25" s="97">
        <f>IF(MAX($B$24:$B$26)=B25,IF(ROUND(SUM(D25),2)&gt;=ROUND(SUM($B$11),2)*0.65,0,-(D25-ROUND($B$11*0.65,2))),0)</f>
        <v>0</v>
      </c>
    </row>
    <row r="26" spans="1:15" s="93" customFormat="1" ht="30" x14ac:dyDescent="0.25">
      <c r="A26" s="96" t="s">
        <v>729</v>
      </c>
      <c r="B26" s="97">
        <f>IF(B11&lt;1,0,IF(B11&gt;=1,IF(SUM('IEVADIT HA'!$I$9:$K$210)=0,"Nav ievadīti dati",IF(D26&lt;&gt;0,ROUND(B11,2)*0.7,0))))</f>
        <v>0</v>
      </c>
      <c r="C26" s="105">
        <f>B11*0.7</f>
        <v>0</v>
      </c>
      <c r="D26" s="97">
        <f>ROUND(SUM('Kulturas dazadosana ha'!$N$3:$N$206),2)</f>
        <v>0</v>
      </c>
      <c r="E26" s="97">
        <f>IF(MAX($B$24:$B$26)=B26,IF(MAX(ROUND(SUM('Kulturas dazadosana ha'!$J$3:$J$206),2),ROUND(SUM('Kulturas dazadosana ha'!$L$3:$L$206),2),ROUND(SUM('Kulturas dazadosana ha'!$N$3:$N$206),2))=ROUND(SUM('IEVADIT HA'!$K$9:$K$210),2),ROUND(SUM('Kulturas dazadosana ha'!$N$3:$N$206),2),0),0)</f>
        <v>0</v>
      </c>
      <c r="F26" s="97" t="str">
        <f>IF(MAX($B$24:$B$26)=B26,IF(D26-ROUND(B11*0.7,2)&gt;=0,"Izpildīts","Pārdeklarācija"),"Izpildīts")</f>
        <v>Izpildīts</v>
      </c>
      <c r="G26" s="97">
        <f>IF(MAX($B$24:$B$26)=B26,IF(ROUND(SUM(D26),2)&gt;=ROUND(SUM($B$11),2)*0.7,0,-(D26-ROUND($B$11*0.7,2))),0)</f>
        <v>0</v>
      </c>
    </row>
    <row r="27" spans="1:15" s="89" customFormat="1" x14ac:dyDescent="0.25">
      <c r="A27" s="93"/>
    </row>
    <row r="28" spans="1:15" s="89" customFormat="1" ht="18.75" x14ac:dyDescent="0.3">
      <c r="A28" s="106" t="str">
        <f>IF(B11&lt;1," ",IF(B11&gt;=1,IF(OR(B24="Nav ievadīti dati",B25="Nav ievadīti dati",B26="Nav ievadīti dati",B24="Lūdzu pārbaudīt ievadītos datus ziemas segumam",B25="Lūdzu pārbaudīt ievadītos datus ziemas segumam",B26="Lūdzu pārbaudīt ievadītos datus ziemas segumam"),"Lūdzu pārbaudiet ievadīto informāciju par ziemas segumu"," ")))</f>
        <v xml:space="preserve"> </v>
      </c>
      <c r="B28" s="107"/>
    </row>
    <row r="29" spans="1:15" s="89" customFormat="1" x14ac:dyDescent="0.25">
      <c r="A29" s="93"/>
    </row>
    <row r="30" spans="1:15" s="89" customFormat="1" x14ac:dyDescent="0.25">
      <c r="A30" s="96" t="s">
        <v>761</v>
      </c>
      <c r="B30" s="108">
        <f>IF(A28&lt;&gt;" ",0,IF(B11&gt;=1,IF(SUM(B12-SUM(N16:N19)-SUM(G24:G26))&lt;0,0,B12-SUM(N16:N19)-SUM(G24:G26)),IF(AND(B11&lt;1,B10&gt;=1),B10,0)))</f>
        <v>0</v>
      </c>
      <c r="C30" s="109" t="s">
        <v>0</v>
      </c>
      <c r="D30" s="107"/>
    </row>
    <row r="31" spans="1:15" s="89" customFormat="1" x14ac:dyDescent="0.25">
      <c r="A31" s="93"/>
    </row>
    <row r="32" spans="1:15" s="89" customFormat="1" x14ac:dyDescent="0.25">
      <c r="A32" s="94" t="s">
        <v>717</v>
      </c>
    </row>
    <row r="33" spans="1:14" s="89" customFormat="1" ht="30" x14ac:dyDescent="0.25">
      <c r="A33" s="96" t="s">
        <v>714</v>
      </c>
      <c r="B33" s="108">
        <f>B12-B30</f>
        <v>0</v>
      </c>
      <c r="C33" s="109" t="s">
        <v>0</v>
      </c>
    </row>
    <row r="34" spans="1:14" s="89" customFormat="1" x14ac:dyDescent="0.25">
      <c r="A34" s="96" t="s">
        <v>713</v>
      </c>
      <c r="B34" s="108" t="str">
        <f>IF(B30=0,"100",B33/B30*100)</f>
        <v>100</v>
      </c>
      <c r="C34" s="109" t="s">
        <v>87</v>
      </c>
    </row>
    <row r="35" spans="1:14" s="89" customFormat="1" x14ac:dyDescent="0.25">
      <c r="A35" s="96" t="s">
        <v>730</v>
      </c>
      <c r="B35" s="108">
        <f>B12-B30</f>
        <v>0</v>
      </c>
      <c r="C35" s="109" t="s">
        <v>0</v>
      </c>
    </row>
    <row r="36" spans="1:14" s="89" customFormat="1" x14ac:dyDescent="0.25">
      <c r="A36" s="96" t="s">
        <v>715</v>
      </c>
      <c r="B36" s="97">
        <f>IF(B30=0,B33,IF(AND(B33&lt;=2,B33/B30*100&lt;=3),0,IF(OR(AND(B33/B30*100&gt;3),B33&gt;2),B33*1,B30)))</f>
        <v>0</v>
      </c>
      <c r="C36" s="109" t="s">
        <v>0</v>
      </c>
      <c r="D36" s="107"/>
    </row>
    <row r="37" spans="1:14" s="89" customFormat="1" x14ac:dyDescent="0.25">
      <c r="A37" s="96" t="s">
        <v>731</v>
      </c>
      <c r="B37" s="108">
        <f>IF(B30=0,0,IF(B30&lt;B33,0,B30-B36))</f>
        <v>0</v>
      </c>
      <c r="C37" s="109" t="s">
        <v>0</v>
      </c>
    </row>
    <row r="38" spans="1:14" s="89" customFormat="1" x14ac:dyDescent="0.25">
      <c r="A38" s="93"/>
      <c r="B38" s="107"/>
    </row>
    <row r="39" spans="1:14" x14ac:dyDescent="0.25">
      <c r="A39" s="110" t="s">
        <v>123</v>
      </c>
    </row>
    <row r="40" spans="1:14" ht="30" x14ac:dyDescent="0.25">
      <c r="A40" s="111" t="s">
        <v>504</v>
      </c>
      <c r="B40" s="112">
        <v>43</v>
      </c>
      <c r="C40" s="109" t="s">
        <v>119</v>
      </c>
    </row>
    <row r="41" spans="1:14" x14ac:dyDescent="0.25">
      <c r="A41" s="113" t="s">
        <v>716</v>
      </c>
      <c r="B41" s="78">
        <f>B12</f>
        <v>0</v>
      </c>
      <c r="C41" s="109" t="s">
        <v>0</v>
      </c>
    </row>
    <row r="42" spans="1:14" x14ac:dyDescent="0.25">
      <c r="A42" s="113" t="s">
        <v>505</v>
      </c>
      <c r="B42" s="78">
        <f>B41*B40</f>
        <v>0</v>
      </c>
      <c r="C42" s="109" t="s">
        <v>119</v>
      </c>
    </row>
    <row r="43" spans="1:14" x14ac:dyDescent="0.25">
      <c r="A43" s="113" t="s">
        <v>510</v>
      </c>
      <c r="B43" s="78">
        <f>B37</f>
        <v>0</v>
      </c>
      <c r="C43" s="109" t="s">
        <v>0</v>
      </c>
      <c r="D43" s="114"/>
      <c r="E43" s="114"/>
      <c r="F43" s="114"/>
      <c r="G43" s="114"/>
      <c r="H43" s="114"/>
      <c r="I43" s="114"/>
      <c r="J43" s="114"/>
      <c r="K43" s="114"/>
      <c r="L43" s="114"/>
      <c r="M43" s="114"/>
    </row>
    <row r="44" spans="1:14" x14ac:dyDescent="0.25">
      <c r="A44" s="115" t="s">
        <v>506</v>
      </c>
      <c r="B44" s="116">
        <f>B43*B40</f>
        <v>0</v>
      </c>
      <c r="C44" s="109" t="s">
        <v>119</v>
      </c>
      <c r="D44" s="114"/>
      <c r="E44" s="114"/>
      <c r="F44" s="114"/>
      <c r="G44" s="114"/>
      <c r="H44" s="114"/>
      <c r="I44" s="114"/>
      <c r="J44" s="114"/>
      <c r="K44" s="114"/>
      <c r="L44" s="114"/>
      <c r="M44" s="114"/>
    </row>
    <row r="45" spans="1:14" x14ac:dyDescent="0.25">
      <c r="A45" s="93"/>
      <c r="C45" s="114"/>
      <c r="E45" s="114"/>
      <c r="F45" s="114"/>
      <c r="G45" s="114"/>
      <c r="H45" s="114"/>
      <c r="I45" s="114"/>
      <c r="J45" s="114"/>
      <c r="K45" s="114"/>
      <c r="L45" s="114"/>
      <c r="M45" s="114"/>
      <c r="N45" s="114"/>
    </row>
    <row r="46" spans="1:14" x14ac:dyDescent="0.25">
      <c r="A46" s="93"/>
      <c r="C46" s="117"/>
      <c r="D46" s="117"/>
      <c r="E46" s="117"/>
      <c r="F46" s="117"/>
      <c r="G46" s="117"/>
      <c r="H46" s="117"/>
      <c r="I46" s="117"/>
      <c r="J46" s="117"/>
      <c r="K46" s="117"/>
      <c r="L46" s="117"/>
      <c r="M46" s="117"/>
      <c r="N46" s="117"/>
    </row>
    <row r="47" spans="1:14" x14ac:dyDescent="0.25">
      <c r="A47" s="93"/>
    </row>
    <row r="48" spans="1:14" x14ac:dyDescent="0.25">
      <c r="A48" s="118" t="s">
        <v>748</v>
      </c>
    </row>
    <row r="49" spans="1:1" x14ac:dyDescent="0.25">
      <c r="A49" s="93"/>
    </row>
  </sheetData>
  <sheetProtection algorithmName="SHA-512" hashValue="ScBQgcaXFAZbeR7ssUFfdI9JSxZREoty8kCH0uGnbByGlp3qmdKLP+dNGLX5xu2kx1eZEkFn+xC51iUC8HPkTw==" saltValue="G0xinNS83HIbLq9MZzCftA==" spinCount="100000" sheet="1" objects="1" scenarios="1"/>
  <mergeCells count="4">
    <mergeCell ref="A1:L1"/>
    <mergeCell ref="C16:C19"/>
    <mergeCell ref="D16:D19"/>
    <mergeCell ref="L16:L18"/>
  </mergeCells>
  <conditionalFormatting sqref="B24:B26">
    <cfRule type="cellIs" dxfId="2" priority="1" operator="equal">
      <formula>$A$48</formula>
    </cfRule>
  </conditionalFormatting>
  <pageMargins left="0.23622047244094491" right="0.23622047244094491" top="0.19685039370078741" bottom="0.19685039370078741"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id="{A66F43E8-FCF0-4118-89C4-34C981D4BEA9}">
            <xm:f>NOT(ISERROR(SEARCH($A$48,C24)))</xm:f>
            <xm:f>$A$48</xm:f>
            <x14:dxf>
              <fill>
                <patternFill>
                  <bgColor rgb="FFC00000"/>
                </patternFill>
              </fill>
            </x14:dxf>
          </x14:cfRule>
          <xm:sqref>C24:C26</xm:sqref>
        </x14:conditionalFormatting>
        <x14:conditionalFormatting xmlns:xm="http://schemas.microsoft.com/office/excel/2006/main">
          <x14:cfRule type="containsText" priority="2" operator="containsText" id="{AF9F4B2C-E59F-4BC7-AA81-0917AD04878A}">
            <xm:f>NOT(ISERROR(SEARCH($A$48,B24)))</xm:f>
            <xm:f>$A$48</xm:f>
            <x14:dxf>
              <fill>
                <patternFill>
                  <bgColor rgb="FFFF0000"/>
                </patternFill>
              </fill>
            </x14:dxf>
          </x14:cfRule>
          <xm:sqref>B24:B26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3"/>
  <sheetViews>
    <sheetView workbookViewId="0">
      <selection activeCell="C33" sqref="C33"/>
    </sheetView>
  </sheetViews>
  <sheetFormatPr defaultRowHeight="12.75" x14ac:dyDescent="0.2"/>
  <cols>
    <col min="1" max="1" width="12.85546875" style="15" customWidth="1"/>
    <col min="2" max="2" width="60" style="15" customWidth="1"/>
    <col min="3" max="3" width="38.7109375" style="15" customWidth="1"/>
    <col min="4" max="4" width="19.5703125" style="15" customWidth="1"/>
    <col min="5" max="5" width="17" style="15" customWidth="1"/>
    <col min="6" max="6" width="5.42578125" style="15" customWidth="1"/>
    <col min="7" max="7" width="3.28515625" style="15" customWidth="1"/>
    <col min="8" max="8" width="54.7109375" style="15" customWidth="1"/>
    <col min="9" max="9" width="12.28515625" style="15" customWidth="1"/>
    <col min="10" max="10" width="11.5703125" style="15" customWidth="1"/>
    <col min="11" max="11" width="12.85546875" style="15" customWidth="1"/>
    <col min="12" max="14" width="11.42578125" style="15" customWidth="1"/>
    <col min="15" max="16" width="11.85546875" style="15" customWidth="1"/>
    <col min="17" max="251" width="9.140625" style="15"/>
    <col min="252" max="252" width="1.7109375" style="15" customWidth="1"/>
    <col min="253" max="253" width="36.28515625" style="15" customWidth="1"/>
    <col min="254" max="254" width="12.28515625" style="15" customWidth="1"/>
    <col min="255" max="260" width="9.140625" style="15"/>
    <col min="261" max="261" width="6.140625" style="15" customWidth="1"/>
    <col min="262" max="262" width="2" style="15" customWidth="1"/>
    <col min="263" max="263" width="8.140625" style="15" customWidth="1"/>
    <col min="264" max="264" width="5.7109375" style="15" customWidth="1"/>
    <col min="265" max="507" width="9.140625" style="15"/>
    <col min="508" max="508" width="1.7109375" style="15" customWidth="1"/>
    <col min="509" max="509" width="36.28515625" style="15" customWidth="1"/>
    <col min="510" max="510" width="12.28515625" style="15" customWidth="1"/>
    <col min="511" max="516" width="9.140625" style="15"/>
    <col min="517" max="517" width="6.140625" style="15" customWidth="1"/>
    <col min="518" max="518" width="2" style="15" customWidth="1"/>
    <col min="519" max="519" width="8.140625" style="15" customWidth="1"/>
    <col min="520" max="520" width="5.7109375" style="15" customWidth="1"/>
    <col min="521" max="763" width="9.140625" style="15"/>
    <col min="764" max="764" width="1.7109375" style="15" customWidth="1"/>
    <col min="765" max="765" width="36.28515625" style="15" customWidth="1"/>
    <col min="766" max="766" width="12.28515625" style="15" customWidth="1"/>
    <col min="767" max="772" width="9.140625" style="15"/>
    <col min="773" max="773" width="6.140625" style="15" customWidth="1"/>
    <col min="774" max="774" width="2" style="15" customWidth="1"/>
    <col min="775" max="775" width="8.140625" style="15" customWidth="1"/>
    <col min="776" max="776" width="5.7109375" style="15" customWidth="1"/>
    <col min="777" max="1019" width="9.140625" style="15"/>
    <col min="1020" max="1020" width="1.7109375" style="15" customWidth="1"/>
    <col min="1021" max="1021" width="36.28515625" style="15" customWidth="1"/>
    <col min="1022" max="1022" width="12.28515625" style="15" customWidth="1"/>
    <col min="1023" max="1028" width="9.140625" style="15"/>
    <col min="1029" max="1029" width="6.140625" style="15" customWidth="1"/>
    <col min="1030" max="1030" width="2" style="15" customWidth="1"/>
    <col min="1031" max="1031" width="8.140625" style="15" customWidth="1"/>
    <col min="1032" max="1032" width="5.7109375" style="15" customWidth="1"/>
    <col min="1033" max="1275" width="9.140625" style="15"/>
    <col min="1276" max="1276" width="1.7109375" style="15" customWidth="1"/>
    <col min="1277" max="1277" width="36.28515625" style="15" customWidth="1"/>
    <col min="1278" max="1278" width="12.28515625" style="15" customWidth="1"/>
    <col min="1279" max="1284" width="9.140625" style="15"/>
    <col min="1285" max="1285" width="6.140625" style="15" customWidth="1"/>
    <col min="1286" max="1286" width="2" style="15" customWidth="1"/>
    <col min="1287" max="1287" width="8.140625" style="15" customWidth="1"/>
    <col min="1288" max="1288" width="5.7109375" style="15" customWidth="1"/>
    <col min="1289" max="1531" width="9.140625" style="15"/>
    <col min="1532" max="1532" width="1.7109375" style="15" customWidth="1"/>
    <col min="1533" max="1533" width="36.28515625" style="15" customWidth="1"/>
    <col min="1534" max="1534" width="12.28515625" style="15" customWidth="1"/>
    <col min="1535" max="1540" width="9.140625" style="15"/>
    <col min="1541" max="1541" width="6.140625" style="15" customWidth="1"/>
    <col min="1542" max="1542" width="2" style="15" customWidth="1"/>
    <col min="1543" max="1543" width="8.140625" style="15" customWidth="1"/>
    <col min="1544" max="1544" width="5.7109375" style="15" customWidth="1"/>
    <col min="1545" max="1787" width="9.140625" style="15"/>
    <col min="1788" max="1788" width="1.7109375" style="15" customWidth="1"/>
    <col min="1789" max="1789" width="36.28515625" style="15" customWidth="1"/>
    <col min="1790" max="1790" width="12.28515625" style="15" customWidth="1"/>
    <col min="1791" max="1796" width="9.140625" style="15"/>
    <col min="1797" max="1797" width="6.140625" style="15" customWidth="1"/>
    <col min="1798" max="1798" width="2" style="15" customWidth="1"/>
    <col min="1799" max="1799" width="8.140625" style="15" customWidth="1"/>
    <col min="1800" max="1800" width="5.7109375" style="15" customWidth="1"/>
    <col min="1801" max="2043" width="9.140625" style="15"/>
    <col min="2044" max="2044" width="1.7109375" style="15" customWidth="1"/>
    <col min="2045" max="2045" width="36.28515625" style="15" customWidth="1"/>
    <col min="2046" max="2046" width="12.28515625" style="15" customWidth="1"/>
    <col min="2047" max="2052" width="9.140625" style="15"/>
    <col min="2053" max="2053" width="6.140625" style="15" customWidth="1"/>
    <col min="2054" max="2054" width="2" style="15" customWidth="1"/>
    <col min="2055" max="2055" width="8.140625" style="15" customWidth="1"/>
    <col min="2056" max="2056" width="5.7109375" style="15" customWidth="1"/>
    <col min="2057" max="2299" width="9.140625" style="15"/>
    <col min="2300" max="2300" width="1.7109375" style="15" customWidth="1"/>
    <col min="2301" max="2301" width="36.28515625" style="15" customWidth="1"/>
    <col min="2302" max="2302" width="12.28515625" style="15" customWidth="1"/>
    <col min="2303" max="2308" width="9.140625" style="15"/>
    <col min="2309" max="2309" width="6.140625" style="15" customWidth="1"/>
    <col min="2310" max="2310" width="2" style="15" customWidth="1"/>
    <col min="2311" max="2311" width="8.140625" style="15" customWidth="1"/>
    <col min="2312" max="2312" width="5.7109375" style="15" customWidth="1"/>
    <col min="2313" max="2555" width="9.140625" style="15"/>
    <col min="2556" max="2556" width="1.7109375" style="15" customWidth="1"/>
    <col min="2557" max="2557" width="36.28515625" style="15" customWidth="1"/>
    <col min="2558" max="2558" width="12.28515625" style="15" customWidth="1"/>
    <col min="2559" max="2564" width="9.140625" style="15"/>
    <col min="2565" max="2565" width="6.140625" style="15" customWidth="1"/>
    <col min="2566" max="2566" width="2" style="15" customWidth="1"/>
    <col min="2567" max="2567" width="8.140625" style="15" customWidth="1"/>
    <col min="2568" max="2568" width="5.7109375" style="15" customWidth="1"/>
    <col min="2569" max="2811" width="9.140625" style="15"/>
    <col min="2812" max="2812" width="1.7109375" style="15" customWidth="1"/>
    <col min="2813" max="2813" width="36.28515625" style="15" customWidth="1"/>
    <col min="2814" max="2814" width="12.28515625" style="15" customWidth="1"/>
    <col min="2815" max="2820" width="9.140625" style="15"/>
    <col min="2821" max="2821" width="6.140625" style="15" customWidth="1"/>
    <col min="2822" max="2822" width="2" style="15" customWidth="1"/>
    <col min="2823" max="2823" width="8.140625" style="15" customWidth="1"/>
    <col min="2824" max="2824" width="5.7109375" style="15" customWidth="1"/>
    <col min="2825" max="3067" width="9.140625" style="15"/>
    <col min="3068" max="3068" width="1.7109375" style="15" customWidth="1"/>
    <col min="3069" max="3069" width="36.28515625" style="15" customWidth="1"/>
    <col min="3070" max="3070" width="12.28515625" style="15" customWidth="1"/>
    <col min="3071" max="3076" width="9.140625" style="15"/>
    <col min="3077" max="3077" width="6.140625" style="15" customWidth="1"/>
    <col min="3078" max="3078" width="2" style="15" customWidth="1"/>
    <col min="3079" max="3079" width="8.140625" style="15" customWidth="1"/>
    <col min="3080" max="3080" width="5.7109375" style="15" customWidth="1"/>
    <col min="3081" max="3323" width="9.140625" style="15"/>
    <col min="3324" max="3324" width="1.7109375" style="15" customWidth="1"/>
    <col min="3325" max="3325" width="36.28515625" style="15" customWidth="1"/>
    <col min="3326" max="3326" width="12.28515625" style="15" customWidth="1"/>
    <col min="3327" max="3332" width="9.140625" style="15"/>
    <col min="3333" max="3333" width="6.140625" style="15" customWidth="1"/>
    <col min="3334" max="3334" width="2" style="15" customWidth="1"/>
    <col min="3335" max="3335" width="8.140625" style="15" customWidth="1"/>
    <col min="3336" max="3336" width="5.7109375" style="15" customWidth="1"/>
    <col min="3337" max="3579" width="9.140625" style="15"/>
    <col min="3580" max="3580" width="1.7109375" style="15" customWidth="1"/>
    <col min="3581" max="3581" width="36.28515625" style="15" customWidth="1"/>
    <col min="3582" max="3582" width="12.28515625" style="15" customWidth="1"/>
    <col min="3583" max="3588" width="9.140625" style="15"/>
    <col min="3589" max="3589" width="6.140625" style="15" customWidth="1"/>
    <col min="3590" max="3590" width="2" style="15" customWidth="1"/>
    <col min="3591" max="3591" width="8.140625" style="15" customWidth="1"/>
    <col min="3592" max="3592" width="5.7109375" style="15" customWidth="1"/>
    <col min="3593" max="3835" width="9.140625" style="15"/>
    <col min="3836" max="3836" width="1.7109375" style="15" customWidth="1"/>
    <col min="3837" max="3837" width="36.28515625" style="15" customWidth="1"/>
    <col min="3838" max="3838" width="12.28515625" style="15" customWidth="1"/>
    <col min="3839" max="3844" width="9.140625" style="15"/>
    <col min="3845" max="3845" width="6.140625" style="15" customWidth="1"/>
    <col min="3846" max="3846" width="2" style="15" customWidth="1"/>
    <col min="3847" max="3847" width="8.140625" style="15" customWidth="1"/>
    <col min="3848" max="3848" width="5.7109375" style="15" customWidth="1"/>
    <col min="3849" max="4091" width="9.140625" style="15"/>
    <col min="4092" max="4092" width="1.7109375" style="15" customWidth="1"/>
    <col min="4093" max="4093" width="36.28515625" style="15" customWidth="1"/>
    <col min="4094" max="4094" width="12.28515625" style="15" customWidth="1"/>
    <col min="4095" max="4100" width="9.140625" style="15"/>
    <col min="4101" max="4101" width="6.140625" style="15" customWidth="1"/>
    <col min="4102" max="4102" width="2" style="15" customWidth="1"/>
    <col min="4103" max="4103" width="8.140625" style="15" customWidth="1"/>
    <col min="4104" max="4104" width="5.7109375" style="15" customWidth="1"/>
    <col min="4105" max="4347" width="9.140625" style="15"/>
    <col min="4348" max="4348" width="1.7109375" style="15" customWidth="1"/>
    <col min="4349" max="4349" width="36.28515625" style="15" customWidth="1"/>
    <col min="4350" max="4350" width="12.28515625" style="15" customWidth="1"/>
    <col min="4351" max="4356" width="9.140625" style="15"/>
    <col min="4357" max="4357" width="6.140625" style="15" customWidth="1"/>
    <col min="4358" max="4358" width="2" style="15" customWidth="1"/>
    <col min="4359" max="4359" width="8.140625" style="15" customWidth="1"/>
    <col min="4360" max="4360" width="5.7109375" style="15" customWidth="1"/>
    <col min="4361" max="4603" width="9.140625" style="15"/>
    <col min="4604" max="4604" width="1.7109375" style="15" customWidth="1"/>
    <col min="4605" max="4605" width="36.28515625" style="15" customWidth="1"/>
    <col min="4606" max="4606" width="12.28515625" style="15" customWidth="1"/>
    <col min="4607" max="4612" width="9.140625" style="15"/>
    <col min="4613" max="4613" width="6.140625" style="15" customWidth="1"/>
    <col min="4614" max="4614" width="2" style="15" customWidth="1"/>
    <col min="4615" max="4615" width="8.140625" style="15" customWidth="1"/>
    <col min="4616" max="4616" width="5.7109375" style="15" customWidth="1"/>
    <col min="4617" max="4859" width="9.140625" style="15"/>
    <col min="4860" max="4860" width="1.7109375" style="15" customWidth="1"/>
    <col min="4861" max="4861" width="36.28515625" style="15" customWidth="1"/>
    <col min="4862" max="4862" width="12.28515625" style="15" customWidth="1"/>
    <col min="4863" max="4868" width="9.140625" style="15"/>
    <col min="4869" max="4869" width="6.140625" style="15" customWidth="1"/>
    <col min="4870" max="4870" width="2" style="15" customWidth="1"/>
    <col min="4871" max="4871" width="8.140625" style="15" customWidth="1"/>
    <col min="4872" max="4872" width="5.7109375" style="15" customWidth="1"/>
    <col min="4873" max="5115" width="9.140625" style="15"/>
    <col min="5116" max="5116" width="1.7109375" style="15" customWidth="1"/>
    <col min="5117" max="5117" width="36.28515625" style="15" customWidth="1"/>
    <col min="5118" max="5118" width="12.28515625" style="15" customWidth="1"/>
    <col min="5119" max="5124" width="9.140625" style="15"/>
    <col min="5125" max="5125" width="6.140625" style="15" customWidth="1"/>
    <col min="5126" max="5126" width="2" style="15" customWidth="1"/>
    <col min="5127" max="5127" width="8.140625" style="15" customWidth="1"/>
    <col min="5128" max="5128" width="5.7109375" style="15" customWidth="1"/>
    <col min="5129" max="5371" width="9.140625" style="15"/>
    <col min="5372" max="5372" width="1.7109375" style="15" customWidth="1"/>
    <col min="5373" max="5373" width="36.28515625" style="15" customWidth="1"/>
    <col min="5374" max="5374" width="12.28515625" style="15" customWidth="1"/>
    <col min="5375" max="5380" width="9.140625" style="15"/>
    <col min="5381" max="5381" width="6.140625" style="15" customWidth="1"/>
    <col min="5382" max="5382" width="2" style="15" customWidth="1"/>
    <col min="5383" max="5383" width="8.140625" style="15" customWidth="1"/>
    <col min="5384" max="5384" width="5.7109375" style="15" customWidth="1"/>
    <col min="5385" max="5627" width="9.140625" style="15"/>
    <col min="5628" max="5628" width="1.7109375" style="15" customWidth="1"/>
    <col min="5629" max="5629" width="36.28515625" style="15" customWidth="1"/>
    <col min="5630" max="5630" width="12.28515625" style="15" customWidth="1"/>
    <col min="5631" max="5636" width="9.140625" style="15"/>
    <col min="5637" max="5637" width="6.140625" style="15" customWidth="1"/>
    <col min="5638" max="5638" width="2" style="15" customWidth="1"/>
    <col min="5639" max="5639" width="8.140625" style="15" customWidth="1"/>
    <col min="5640" max="5640" width="5.7109375" style="15" customWidth="1"/>
    <col min="5641" max="5883" width="9.140625" style="15"/>
    <col min="5884" max="5884" width="1.7109375" style="15" customWidth="1"/>
    <col min="5885" max="5885" width="36.28515625" style="15" customWidth="1"/>
    <col min="5886" max="5886" width="12.28515625" style="15" customWidth="1"/>
    <col min="5887" max="5892" width="9.140625" style="15"/>
    <col min="5893" max="5893" width="6.140625" style="15" customWidth="1"/>
    <col min="5894" max="5894" width="2" style="15" customWidth="1"/>
    <col min="5895" max="5895" width="8.140625" style="15" customWidth="1"/>
    <col min="5896" max="5896" width="5.7109375" style="15" customWidth="1"/>
    <col min="5897" max="6139" width="9.140625" style="15"/>
    <col min="6140" max="6140" width="1.7109375" style="15" customWidth="1"/>
    <col min="6141" max="6141" width="36.28515625" style="15" customWidth="1"/>
    <col min="6142" max="6142" width="12.28515625" style="15" customWidth="1"/>
    <col min="6143" max="6148" width="9.140625" style="15"/>
    <col min="6149" max="6149" width="6.140625" style="15" customWidth="1"/>
    <col min="6150" max="6150" width="2" style="15" customWidth="1"/>
    <col min="6151" max="6151" width="8.140625" style="15" customWidth="1"/>
    <col min="6152" max="6152" width="5.7109375" style="15" customWidth="1"/>
    <col min="6153" max="6395" width="9.140625" style="15"/>
    <col min="6396" max="6396" width="1.7109375" style="15" customWidth="1"/>
    <col min="6397" max="6397" width="36.28515625" style="15" customWidth="1"/>
    <col min="6398" max="6398" width="12.28515625" style="15" customWidth="1"/>
    <col min="6399" max="6404" width="9.140625" style="15"/>
    <col min="6405" max="6405" width="6.140625" style="15" customWidth="1"/>
    <col min="6406" max="6406" width="2" style="15" customWidth="1"/>
    <col min="6407" max="6407" width="8.140625" style="15" customWidth="1"/>
    <col min="6408" max="6408" width="5.7109375" style="15" customWidth="1"/>
    <col min="6409" max="6651" width="9.140625" style="15"/>
    <col min="6652" max="6652" width="1.7109375" style="15" customWidth="1"/>
    <col min="6653" max="6653" width="36.28515625" style="15" customWidth="1"/>
    <col min="6654" max="6654" width="12.28515625" style="15" customWidth="1"/>
    <col min="6655" max="6660" width="9.140625" style="15"/>
    <col min="6661" max="6661" width="6.140625" style="15" customWidth="1"/>
    <col min="6662" max="6662" width="2" style="15" customWidth="1"/>
    <col min="6663" max="6663" width="8.140625" style="15" customWidth="1"/>
    <col min="6664" max="6664" width="5.7109375" style="15" customWidth="1"/>
    <col min="6665" max="6907" width="9.140625" style="15"/>
    <col min="6908" max="6908" width="1.7109375" style="15" customWidth="1"/>
    <col min="6909" max="6909" width="36.28515625" style="15" customWidth="1"/>
    <col min="6910" max="6910" width="12.28515625" style="15" customWidth="1"/>
    <col min="6911" max="6916" width="9.140625" style="15"/>
    <col min="6917" max="6917" width="6.140625" style="15" customWidth="1"/>
    <col min="6918" max="6918" width="2" style="15" customWidth="1"/>
    <col min="6919" max="6919" width="8.140625" style="15" customWidth="1"/>
    <col min="6920" max="6920" width="5.7109375" style="15" customWidth="1"/>
    <col min="6921" max="7163" width="9.140625" style="15"/>
    <col min="7164" max="7164" width="1.7109375" style="15" customWidth="1"/>
    <col min="7165" max="7165" width="36.28515625" style="15" customWidth="1"/>
    <col min="7166" max="7166" width="12.28515625" style="15" customWidth="1"/>
    <col min="7167" max="7172" width="9.140625" style="15"/>
    <col min="7173" max="7173" width="6.140625" style="15" customWidth="1"/>
    <col min="7174" max="7174" width="2" style="15" customWidth="1"/>
    <col min="7175" max="7175" width="8.140625" style="15" customWidth="1"/>
    <col min="7176" max="7176" width="5.7109375" style="15" customWidth="1"/>
    <col min="7177" max="7419" width="9.140625" style="15"/>
    <col min="7420" max="7420" width="1.7109375" style="15" customWidth="1"/>
    <col min="7421" max="7421" width="36.28515625" style="15" customWidth="1"/>
    <col min="7422" max="7422" width="12.28515625" style="15" customWidth="1"/>
    <col min="7423" max="7428" width="9.140625" style="15"/>
    <col min="7429" max="7429" width="6.140625" style="15" customWidth="1"/>
    <col min="7430" max="7430" width="2" style="15" customWidth="1"/>
    <col min="7431" max="7431" width="8.140625" style="15" customWidth="1"/>
    <col min="7432" max="7432" width="5.7109375" style="15" customWidth="1"/>
    <col min="7433" max="7675" width="9.140625" style="15"/>
    <col min="7676" max="7676" width="1.7109375" style="15" customWidth="1"/>
    <col min="7677" max="7677" width="36.28515625" style="15" customWidth="1"/>
    <col min="7678" max="7678" width="12.28515625" style="15" customWidth="1"/>
    <col min="7679" max="7684" width="9.140625" style="15"/>
    <col min="7685" max="7685" width="6.140625" style="15" customWidth="1"/>
    <col min="7686" max="7686" width="2" style="15" customWidth="1"/>
    <col min="7687" max="7687" width="8.140625" style="15" customWidth="1"/>
    <col min="7688" max="7688" width="5.7109375" style="15" customWidth="1"/>
    <col min="7689" max="7931" width="9.140625" style="15"/>
    <col min="7932" max="7932" width="1.7109375" style="15" customWidth="1"/>
    <col min="7933" max="7933" width="36.28515625" style="15" customWidth="1"/>
    <col min="7934" max="7934" width="12.28515625" style="15" customWidth="1"/>
    <col min="7935" max="7940" width="9.140625" style="15"/>
    <col min="7941" max="7941" width="6.140625" style="15" customWidth="1"/>
    <col min="7942" max="7942" width="2" style="15" customWidth="1"/>
    <col min="7943" max="7943" width="8.140625" style="15" customWidth="1"/>
    <col min="7944" max="7944" width="5.7109375" style="15" customWidth="1"/>
    <col min="7945" max="8187" width="9.140625" style="15"/>
    <col min="8188" max="8188" width="1.7109375" style="15" customWidth="1"/>
    <col min="8189" max="8189" width="36.28515625" style="15" customWidth="1"/>
    <col min="8190" max="8190" width="12.28515625" style="15" customWidth="1"/>
    <col min="8191" max="8196" width="9.140625" style="15"/>
    <col min="8197" max="8197" width="6.140625" style="15" customWidth="1"/>
    <col min="8198" max="8198" width="2" style="15" customWidth="1"/>
    <col min="8199" max="8199" width="8.140625" style="15" customWidth="1"/>
    <col min="8200" max="8200" width="5.7109375" style="15" customWidth="1"/>
    <col min="8201" max="8443" width="9.140625" style="15"/>
    <col min="8444" max="8444" width="1.7109375" style="15" customWidth="1"/>
    <col min="8445" max="8445" width="36.28515625" style="15" customWidth="1"/>
    <col min="8446" max="8446" width="12.28515625" style="15" customWidth="1"/>
    <col min="8447" max="8452" width="9.140625" style="15"/>
    <col min="8453" max="8453" width="6.140625" style="15" customWidth="1"/>
    <col min="8454" max="8454" width="2" style="15" customWidth="1"/>
    <col min="8455" max="8455" width="8.140625" style="15" customWidth="1"/>
    <col min="8456" max="8456" width="5.7109375" style="15" customWidth="1"/>
    <col min="8457" max="8699" width="9.140625" style="15"/>
    <col min="8700" max="8700" width="1.7109375" style="15" customWidth="1"/>
    <col min="8701" max="8701" width="36.28515625" style="15" customWidth="1"/>
    <col min="8702" max="8702" width="12.28515625" style="15" customWidth="1"/>
    <col min="8703" max="8708" width="9.140625" style="15"/>
    <col min="8709" max="8709" width="6.140625" style="15" customWidth="1"/>
    <col min="8710" max="8710" width="2" style="15" customWidth="1"/>
    <col min="8711" max="8711" width="8.140625" style="15" customWidth="1"/>
    <col min="8712" max="8712" width="5.7109375" style="15" customWidth="1"/>
    <col min="8713" max="8955" width="9.140625" style="15"/>
    <col min="8956" max="8956" width="1.7109375" style="15" customWidth="1"/>
    <col min="8957" max="8957" width="36.28515625" style="15" customWidth="1"/>
    <col min="8958" max="8958" width="12.28515625" style="15" customWidth="1"/>
    <col min="8959" max="8964" width="9.140625" style="15"/>
    <col min="8965" max="8965" width="6.140625" style="15" customWidth="1"/>
    <col min="8966" max="8966" width="2" style="15" customWidth="1"/>
    <col min="8967" max="8967" width="8.140625" style="15" customWidth="1"/>
    <col min="8968" max="8968" width="5.7109375" style="15" customWidth="1"/>
    <col min="8969" max="9211" width="9.140625" style="15"/>
    <col min="9212" max="9212" width="1.7109375" style="15" customWidth="1"/>
    <col min="9213" max="9213" width="36.28515625" style="15" customWidth="1"/>
    <col min="9214" max="9214" width="12.28515625" style="15" customWidth="1"/>
    <col min="9215" max="9220" width="9.140625" style="15"/>
    <col min="9221" max="9221" width="6.140625" style="15" customWidth="1"/>
    <col min="9222" max="9222" width="2" style="15" customWidth="1"/>
    <col min="9223" max="9223" width="8.140625" style="15" customWidth="1"/>
    <col min="9224" max="9224" width="5.7109375" style="15" customWidth="1"/>
    <col min="9225" max="9467" width="9.140625" style="15"/>
    <col min="9468" max="9468" width="1.7109375" style="15" customWidth="1"/>
    <col min="9469" max="9469" width="36.28515625" style="15" customWidth="1"/>
    <col min="9470" max="9470" width="12.28515625" style="15" customWidth="1"/>
    <col min="9471" max="9476" width="9.140625" style="15"/>
    <col min="9477" max="9477" width="6.140625" style="15" customWidth="1"/>
    <col min="9478" max="9478" width="2" style="15" customWidth="1"/>
    <col min="9479" max="9479" width="8.140625" style="15" customWidth="1"/>
    <col min="9480" max="9480" width="5.7109375" style="15" customWidth="1"/>
    <col min="9481" max="9723" width="9.140625" style="15"/>
    <col min="9724" max="9724" width="1.7109375" style="15" customWidth="1"/>
    <col min="9725" max="9725" width="36.28515625" style="15" customWidth="1"/>
    <col min="9726" max="9726" width="12.28515625" style="15" customWidth="1"/>
    <col min="9727" max="9732" width="9.140625" style="15"/>
    <col min="9733" max="9733" width="6.140625" style="15" customWidth="1"/>
    <col min="9734" max="9734" width="2" style="15" customWidth="1"/>
    <col min="9735" max="9735" width="8.140625" style="15" customWidth="1"/>
    <col min="9736" max="9736" width="5.7109375" style="15" customWidth="1"/>
    <col min="9737" max="9979" width="9.140625" style="15"/>
    <col min="9980" max="9980" width="1.7109375" style="15" customWidth="1"/>
    <col min="9981" max="9981" width="36.28515625" style="15" customWidth="1"/>
    <col min="9982" max="9982" width="12.28515625" style="15" customWidth="1"/>
    <col min="9983" max="9988" width="9.140625" style="15"/>
    <col min="9989" max="9989" width="6.140625" style="15" customWidth="1"/>
    <col min="9990" max="9990" width="2" style="15" customWidth="1"/>
    <col min="9991" max="9991" width="8.140625" style="15" customWidth="1"/>
    <col min="9992" max="9992" width="5.7109375" style="15" customWidth="1"/>
    <col min="9993" max="10235" width="9.140625" style="15"/>
    <col min="10236" max="10236" width="1.7109375" style="15" customWidth="1"/>
    <col min="10237" max="10237" width="36.28515625" style="15" customWidth="1"/>
    <col min="10238" max="10238" width="12.28515625" style="15" customWidth="1"/>
    <col min="10239" max="10244" width="9.140625" style="15"/>
    <col min="10245" max="10245" width="6.140625" style="15" customWidth="1"/>
    <col min="10246" max="10246" width="2" style="15" customWidth="1"/>
    <col min="10247" max="10247" width="8.140625" style="15" customWidth="1"/>
    <col min="10248" max="10248" width="5.7109375" style="15" customWidth="1"/>
    <col min="10249" max="10491" width="9.140625" style="15"/>
    <col min="10492" max="10492" width="1.7109375" style="15" customWidth="1"/>
    <col min="10493" max="10493" width="36.28515625" style="15" customWidth="1"/>
    <col min="10494" max="10494" width="12.28515625" style="15" customWidth="1"/>
    <col min="10495" max="10500" width="9.140625" style="15"/>
    <col min="10501" max="10501" width="6.140625" style="15" customWidth="1"/>
    <col min="10502" max="10502" width="2" style="15" customWidth="1"/>
    <col min="10503" max="10503" width="8.140625" style="15" customWidth="1"/>
    <col min="10504" max="10504" width="5.7109375" style="15" customWidth="1"/>
    <col min="10505" max="10747" width="9.140625" style="15"/>
    <col min="10748" max="10748" width="1.7109375" style="15" customWidth="1"/>
    <col min="10749" max="10749" width="36.28515625" style="15" customWidth="1"/>
    <col min="10750" max="10750" width="12.28515625" style="15" customWidth="1"/>
    <col min="10751" max="10756" width="9.140625" style="15"/>
    <col min="10757" max="10757" width="6.140625" style="15" customWidth="1"/>
    <col min="10758" max="10758" width="2" style="15" customWidth="1"/>
    <col min="10759" max="10759" width="8.140625" style="15" customWidth="1"/>
    <col min="10760" max="10760" width="5.7109375" style="15" customWidth="1"/>
    <col min="10761" max="11003" width="9.140625" style="15"/>
    <col min="11004" max="11004" width="1.7109375" style="15" customWidth="1"/>
    <col min="11005" max="11005" width="36.28515625" style="15" customWidth="1"/>
    <col min="11006" max="11006" width="12.28515625" style="15" customWidth="1"/>
    <col min="11007" max="11012" width="9.140625" style="15"/>
    <col min="11013" max="11013" width="6.140625" style="15" customWidth="1"/>
    <col min="11014" max="11014" width="2" style="15" customWidth="1"/>
    <col min="11015" max="11015" width="8.140625" style="15" customWidth="1"/>
    <col min="11016" max="11016" width="5.7109375" style="15" customWidth="1"/>
    <col min="11017" max="11259" width="9.140625" style="15"/>
    <col min="11260" max="11260" width="1.7109375" style="15" customWidth="1"/>
    <col min="11261" max="11261" width="36.28515625" style="15" customWidth="1"/>
    <col min="11262" max="11262" width="12.28515625" style="15" customWidth="1"/>
    <col min="11263" max="11268" width="9.140625" style="15"/>
    <col min="11269" max="11269" width="6.140625" style="15" customWidth="1"/>
    <col min="11270" max="11270" width="2" style="15" customWidth="1"/>
    <col min="11271" max="11271" width="8.140625" style="15" customWidth="1"/>
    <col min="11272" max="11272" width="5.7109375" style="15" customWidth="1"/>
    <col min="11273" max="11515" width="9.140625" style="15"/>
    <col min="11516" max="11516" width="1.7109375" style="15" customWidth="1"/>
    <col min="11517" max="11517" width="36.28515625" style="15" customWidth="1"/>
    <col min="11518" max="11518" width="12.28515625" style="15" customWidth="1"/>
    <col min="11519" max="11524" width="9.140625" style="15"/>
    <col min="11525" max="11525" width="6.140625" style="15" customWidth="1"/>
    <col min="11526" max="11526" width="2" style="15" customWidth="1"/>
    <col min="11527" max="11527" width="8.140625" style="15" customWidth="1"/>
    <col min="11528" max="11528" width="5.7109375" style="15" customWidth="1"/>
    <col min="11529" max="11771" width="9.140625" style="15"/>
    <col min="11772" max="11772" width="1.7109375" style="15" customWidth="1"/>
    <col min="11773" max="11773" width="36.28515625" style="15" customWidth="1"/>
    <col min="11774" max="11774" width="12.28515625" style="15" customWidth="1"/>
    <col min="11775" max="11780" width="9.140625" style="15"/>
    <col min="11781" max="11781" width="6.140625" style="15" customWidth="1"/>
    <col min="11782" max="11782" width="2" style="15" customWidth="1"/>
    <col min="11783" max="11783" width="8.140625" style="15" customWidth="1"/>
    <col min="11784" max="11784" width="5.7109375" style="15" customWidth="1"/>
    <col min="11785" max="12027" width="9.140625" style="15"/>
    <col min="12028" max="12028" width="1.7109375" style="15" customWidth="1"/>
    <col min="12029" max="12029" width="36.28515625" style="15" customWidth="1"/>
    <col min="12030" max="12030" width="12.28515625" style="15" customWidth="1"/>
    <col min="12031" max="12036" width="9.140625" style="15"/>
    <col min="12037" max="12037" width="6.140625" style="15" customWidth="1"/>
    <col min="12038" max="12038" width="2" style="15" customWidth="1"/>
    <col min="12039" max="12039" width="8.140625" style="15" customWidth="1"/>
    <col min="12040" max="12040" width="5.7109375" style="15" customWidth="1"/>
    <col min="12041" max="12283" width="9.140625" style="15"/>
    <col min="12284" max="12284" width="1.7109375" style="15" customWidth="1"/>
    <col min="12285" max="12285" width="36.28515625" style="15" customWidth="1"/>
    <col min="12286" max="12286" width="12.28515625" style="15" customWidth="1"/>
    <col min="12287" max="12292" width="9.140625" style="15"/>
    <col min="12293" max="12293" width="6.140625" style="15" customWidth="1"/>
    <col min="12294" max="12294" width="2" style="15" customWidth="1"/>
    <col min="12295" max="12295" width="8.140625" style="15" customWidth="1"/>
    <col min="12296" max="12296" width="5.7109375" style="15" customWidth="1"/>
    <col min="12297" max="12539" width="9.140625" style="15"/>
    <col min="12540" max="12540" width="1.7109375" style="15" customWidth="1"/>
    <col min="12541" max="12541" width="36.28515625" style="15" customWidth="1"/>
    <col min="12542" max="12542" width="12.28515625" style="15" customWidth="1"/>
    <col min="12543" max="12548" width="9.140625" style="15"/>
    <col min="12549" max="12549" width="6.140625" style="15" customWidth="1"/>
    <col min="12550" max="12550" width="2" style="15" customWidth="1"/>
    <col min="12551" max="12551" width="8.140625" style="15" customWidth="1"/>
    <col min="12552" max="12552" width="5.7109375" style="15" customWidth="1"/>
    <col min="12553" max="12795" width="9.140625" style="15"/>
    <col min="12796" max="12796" width="1.7109375" style="15" customWidth="1"/>
    <col min="12797" max="12797" width="36.28515625" style="15" customWidth="1"/>
    <col min="12798" max="12798" width="12.28515625" style="15" customWidth="1"/>
    <col min="12799" max="12804" width="9.140625" style="15"/>
    <col min="12805" max="12805" width="6.140625" style="15" customWidth="1"/>
    <col min="12806" max="12806" width="2" style="15" customWidth="1"/>
    <col min="12807" max="12807" width="8.140625" style="15" customWidth="1"/>
    <col min="12808" max="12808" width="5.7109375" style="15" customWidth="1"/>
    <col min="12809" max="13051" width="9.140625" style="15"/>
    <col min="13052" max="13052" width="1.7109375" style="15" customWidth="1"/>
    <col min="13053" max="13053" width="36.28515625" style="15" customWidth="1"/>
    <col min="13054" max="13054" width="12.28515625" style="15" customWidth="1"/>
    <col min="13055" max="13060" width="9.140625" style="15"/>
    <col min="13061" max="13061" width="6.140625" style="15" customWidth="1"/>
    <col min="13062" max="13062" width="2" style="15" customWidth="1"/>
    <col min="13063" max="13063" width="8.140625" style="15" customWidth="1"/>
    <col min="13064" max="13064" width="5.7109375" style="15" customWidth="1"/>
    <col min="13065" max="13307" width="9.140625" style="15"/>
    <col min="13308" max="13308" width="1.7109375" style="15" customWidth="1"/>
    <col min="13309" max="13309" width="36.28515625" style="15" customWidth="1"/>
    <col min="13310" max="13310" width="12.28515625" style="15" customWidth="1"/>
    <col min="13311" max="13316" width="9.140625" style="15"/>
    <col min="13317" max="13317" width="6.140625" style="15" customWidth="1"/>
    <col min="13318" max="13318" width="2" style="15" customWidth="1"/>
    <col min="13319" max="13319" width="8.140625" style="15" customWidth="1"/>
    <col min="13320" max="13320" width="5.7109375" style="15" customWidth="1"/>
    <col min="13321" max="13563" width="9.140625" style="15"/>
    <col min="13564" max="13564" width="1.7109375" style="15" customWidth="1"/>
    <col min="13565" max="13565" width="36.28515625" style="15" customWidth="1"/>
    <col min="13566" max="13566" width="12.28515625" style="15" customWidth="1"/>
    <col min="13567" max="13572" width="9.140625" style="15"/>
    <col min="13573" max="13573" width="6.140625" style="15" customWidth="1"/>
    <col min="13574" max="13574" width="2" style="15" customWidth="1"/>
    <col min="13575" max="13575" width="8.140625" style="15" customWidth="1"/>
    <col min="13576" max="13576" width="5.7109375" style="15" customWidth="1"/>
    <col min="13577" max="13819" width="9.140625" style="15"/>
    <col min="13820" max="13820" width="1.7109375" style="15" customWidth="1"/>
    <col min="13821" max="13821" width="36.28515625" style="15" customWidth="1"/>
    <col min="13822" max="13822" width="12.28515625" style="15" customWidth="1"/>
    <col min="13823" max="13828" width="9.140625" style="15"/>
    <col min="13829" max="13829" width="6.140625" style="15" customWidth="1"/>
    <col min="13830" max="13830" width="2" style="15" customWidth="1"/>
    <col min="13831" max="13831" width="8.140625" style="15" customWidth="1"/>
    <col min="13832" max="13832" width="5.7109375" style="15" customWidth="1"/>
    <col min="13833" max="14075" width="9.140625" style="15"/>
    <col min="14076" max="14076" width="1.7109375" style="15" customWidth="1"/>
    <col min="14077" max="14077" width="36.28515625" style="15" customWidth="1"/>
    <col min="14078" max="14078" width="12.28515625" style="15" customWidth="1"/>
    <col min="14079" max="14084" width="9.140625" style="15"/>
    <col min="14085" max="14085" width="6.140625" style="15" customWidth="1"/>
    <col min="14086" max="14086" width="2" style="15" customWidth="1"/>
    <col min="14087" max="14087" width="8.140625" style="15" customWidth="1"/>
    <col min="14088" max="14088" width="5.7109375" style="15" customWidth="1"/>
    <col min="14089" max="14331" width="9.140625" style="15"/>
    <col min="14332" max="14332" width="1.7109375" style="15" customWidth="1"/>
    <col min="14333" max="14333" width="36.28515625" style="15" customWidth="1"/>
    <col min="14334" max="14334" width="12.28515625" style="15" customWidth="1"/>
    <col min="14335" max="14340" width="9.140625" style="15"/>
    <col min="14341" max="14341" width="6.140625" style="15" customWidth="1"/>
    <col min="14342" max="14342" width="2" style="15" customWidth="1"/>
    <col min="14343" max="14343" width="8.140625" style="15" customWidth="1"/>
    <col min="14344" max="14344" width="5.7109375" style="15" customWidth="1"/>
    <col min="14345" max="14587" width="9.140625" style="15"/>
    <col min="14588" max="14588" width="1.7109375" style="15" customWidth="1"/>
    <col min="14589" max="14589" width="36.28515625" style="15" customWidth="1"/>
    <col min="14590" max="14590" width="12.28515625" style="15" customWidth="1"/>
    <col min="14591" max="14596" width="9.140625" style="15"/>
    <col min="14597" max="14597" width="6.140625" style="15" customWidth="1"/>
    <col min="14598" max="14598" width="2" style="15" customWidth="1"/>
    <col min="14599" max="14599" width="8.140625" style="15" customWidth="1"/>
    <col min="14600" max="14600" width="5.7109375" style="15" customWidth="1"/>
    <col min="14601" max="14843" width="9.140625" style="15"/>
    <col min="14844" max="14844" width="1.7109375" style="15" customWidth="1"/>
    <col min="14845" max="14845" width="36.28515625" style="15" customWidth="1"/>
    <col min="14846" max="14846" width="12.28515625" style="15" customWidth="1"/>
    <col min="14847" max="14852" width="9.140625" style="15"/>
    <col min="14853" max="14853" width="6.140625" style="15" customWidth="1"/>
    <col min="14854" max="14854" width="2" style="15" customWidth="1"/>
    <col min="14855" max="14855" width="8.140625" style="15" customWidth="1"/>
    <col min="14856" max="14856" width="5.7109375" style="15" customWidth="1"/>
    <col min="14857" max="15099" width="9.140625" style="15"/>
    <col min="15100" max="15100" width="1.7109375" style="15" customWidth="1"/>
    <col min="15101" max="15101" width="36.28515625" style="15" customWidth="1"/>
    <col min="15102" max="15102" width="12.28515625" style="15" customWidth="1"/>
    <col min="15103" max="15108" width="9.140625" style="15"/>
    <col min="15109" max="15109" width="6.140625" style="15" customWidth="1"/>
    <col min="15110" max="15110" width="2" style="15" customWidth="1"/>
    <col min="15111" max="15111" width="8.140625" style="15" customWidth="1"/>
    <col min="15112" max="15112" width="5.7109375" style="15" customWidth="1"/>
    <col min="15113" max="15355" width="9.140625" style="15"/>
    <col min="15356" max="15356" width="1.7109375" style="15" customWidth="1"/>
    <col min="15357" max="15357" width="36.28515625" style="15" customWidth="1"/>
    <col min="15358" max="15358" width="12.28515625" style="15" customWidth="1"/>
    <col min="15359" max="15364" width="9.140625" style="15"/>
    <col min="15365" max="15365" width="6.140625" style="15" customWidth="1"/>
    <col min="15366" max="15366" width="2" style="15" customWidth="1"/>
    <col min="15367" max="15367" width="8.140625" style="15" customWidth="1"/>
    <col min="15368" max="15368" width="5.7109375" style="15" customWidth="1"/>
    <col min="15369" max="15611" width="9.140625" style="15"/>
    <col min="15612" max="15612" width="1.7109375" style="15" customWidth="1"/>
    <col min="15613" max="15613" width="36.28515625" style="15" customWidth="1"/>
    <col min="15614" max="15614" width="12.28515625" style="15" customWidth="1"/>
    <col min="15615" max="15620" width="9.140625" style="15"/>
    <col min="15621" max="15621" width="6.140625" style="15" customWidth="1"/>
    <col min="15622" max="15622" width="2" style="15" customWidth="1"/>
    <col min="15623" max="15623" width="8.140625" style="15" customWidth="1"/>
    <col min="15624" max="15624" width="5.7109375" style="15" customWidth="1"/>
    <col min="15625" max="15867" width="9.140625" style="15"/>
    <col min="15868" max="15868" width="1.7109375" style="15" customWidth="1"/>
    <col min="15869" max="15869" width="36.28515625" style="15" customWidth="1"/>
    <col min="15870" max="15870" width="12.28515625" style="15" customWidth="1"/>
    <col min="15871" max="15876" width="9.140625" style="15"/>
    <col min="15877" max="15877" width="6.140625" style="15" customWidth="1"/>
    <col min="15878" max="15878" width="2" style="15" customWidth="1"/>
    <col min="15879" max="15879" width="8.140625" style="15" customWidth="1"/>
    <col min="15880" max="15880" width="5.7109375" style="15" customWidth="1"/>
    <col min="15881" max="16123" width="9.140625" style="15"/>
    <col min="16124" max="16124" width="1.7109375" style="15" customWidth="1"/>
    <col min="16125" max="16125" width="36.28515625" style="15" customWidth="1"/>
    <col min="16126" max="16126" width="12.28515625" style="15" customWidth="1"/>
    <col min="16127" max="16132" width="9.140625" style="15"/>
    <col min="16133" max="16133" width="6.140625" style="15" customWidth="1"/>
    <col min="16134" max="16134" width="2" style="15" customWidth="1"/>
    <col min="16135" max="16135" width="8.140625" style="15" customWidth="1"/>
    <col min="16136" max="16136" width="5.7109375" style="15" customWidth="1"/>
    <col min="16137" max="16384" width="9.140625" style="15"/>
  </cols>
  <sheetData>
    <row r="1" spans="2:16" ht="18.75" x14ac:dyDescent="0.3">
      <c r="B1" s="54" t="s">
        <v>706</v>
      </c>
    </row>
    <row r="2" spans="2:16" ht="15" x14ac:dyDescent="0.25">
      <c r="H2" s="4" t="s">
        <v>88</v>
      </c>
      <c r="O2" s="4" t="s">
        <v>88</v>
      </c>
      <c r="P2" s="5" t="s">
        <v>89</v>
      </c>
    </row>
    <row r="3" spans="2:16" ht="15" x14ac:dyDescent="0.2">
      <c r="B3" s="134" t="s">
        <v>124</v>
      </c>
      <c r="C3" s="134"/>
      <c r="D3" s="134"/>
      <c r="E3" s="134"/>
      <c r="F3" s="134"/>
      <c r="G3" s="134"/>
    </row>
    <row r="5" spans="2:16" x14ac:dyDescent="0.2">
      <c r="B5" s="16" t="s">
        <v>691</v>
      </c>
      <c r="C5" s="14" t="e">
        <f>#REF!</f>
        <v>#REF!</v>
      </c>
      <c r="D5" s="7" t="s">
        <v>0</v>
      </c>
    </row>
    <row r="6" spans="2:16" x14ac:dyDescent="0.2">
      <c r="B6" s="17" t="s">
        <v>120</v>
      </c>
      <c r="C6" s="14" t="e">
        <f>#REF!</f>
        <v>#REF!</v>
      </c>
      <c r="D6" s="18" t="s">
        <v>0</v>
      </c>
    </row>
    <row r="7" spans="2:16" x14ac:dyDescent="0.2">
      <c r="B7" s="52" t="s">
        <v>689</v>
      </c>
      <c r="C7" s="14">
        <f>APREKINS!B12</f>
        <v>0</v>
      </c>
      <c r="D7" s="18" t="s">
        <v>0</v>
      </c>
    </row>
    <row r="9" spans="2:16" ht="13.5" thickBot="1" x14ac:dyDescent="0.25">
      <c r="B9" s="135" t="s">
        <v>122</v>
      </c>
      <c r="C9" s="136"/>
      <c r="D9" s="136"/>
    </row>
    <row r="10" spans="2:16" ht="13.5" thickBot="1" x14ac:dyDescent="0.25">
      <c r="B10" s="9" t="s">
        <v>121</v>
      </c>
      <c r="C10" s="11" t="e">
        <f>#REF!</f>
        <v>#REF!</v>
      </c>
      <c r="D10" s="7" t="s">
        <v>0</v>
      </c>
    </row>
    <row r="11" spans="2:16" ht="13.5" thickBot="1" x14ac:dyDescent="0.25">
      <c r="B11" s="9" t="s">
        <v>692</v>
      </c>
      <c r="C11" s="11" t="e">
        <f>#REF!</f>
        <v>#REF!</v>
      </c>
      <c r="D11" s="7" t="s">
        <v>0</v>
      </c>
    </row>
    <row r="12" spans="2:16" ht="13.5" thickBot="1" x14ac:dyDescent="0.25">
      <c r="B12" s="9" t="s">
        <v>693</v>
      </c>
      <c r="C12" s="11" t="e">
        <f>#REF!</f>
        <v>#REF!</v>
      </c>
      <c r="D12" s="7" t="s">
        <v>0</v>
      </c>
    </row>
    <row r="13" spans="2:16" x14ac:dyDescent="0.2">
      <c r="B13" s="21"/>
      <c r="C13" s="21"/>
      <c r="D13" s="21"/>
      <c r="E13" s="21"/>
      <c r="F13" s="21"/>
    </row>
    <row r="14" spans="2:16" ht="15" x14ac:dyDescent="0.2">
      <c r="B14" s="134" t="s">
        <v>125</v>
      </c>
      <c r="C14" s="134"/>
      <c r="D14" s="134"/>
      <c r="E14" s="134"/>
      <c r="F14" s="134"/>
      <c r="G14" s="134"/>
    </row>
    <row r="16" spans="2:16" ht="15" x14ac:dyDescent="0.2">
      <c r="B16" s="135" t="s">
        <v>126</v>
      </c>
      <c r="C16" s="136"/>
      <c r="D16" s="137"/>
      <c r="E16" s="19" t="s">
        <v>127</v>
      </c>
      <c r="F16" s="19"/>
    </row>
    <row r="17" spans="2:6" x14ac:dyDescent="0.2">
      <c r="B17" s="20" t="s">
        <v>222</v>
      </c>
      <c r="C17" s="24">
        <f>APREKINS!B16</f>
        <v>0</v>
      </c>
      <c r="D17" s="7" t="s">
        <v>0</v>
      </c>
      <c r="E17" s="24">
        <f>APREKINS!N16</f>
        <v>0</v>
      </c>
      <c r="F17" s="7" t="s">
        <v>0</v>
      </c>
    </row>
    <row r="18" spans="2:6" x14ac:dyDescent="0.2">
      <c r="B18" s="20" t="s">
        <v>223</v>
      </c>
      <c r="C18" s="24">
        <f>APREKINS!B17</f>
        <v>0</v>
      </c>
      <c r="D18" s="7" t="s">
        <v>0</v>
      </c>
      <c r="E18" s="24">
        <f>APREKINS!N17</f>
        <v>0</v>
      </c>
      <c r="F18" s="7" t="s">
        <v>0</v>
      </c>
    </row>
    <row r="19" spans="2:6" x14ac:dyDescent="0.2">
      <c r="B19" s="20" t="s">
        <v>696</v>
      </c>
      <c r="C19" s="24">
        <f>APREKINS!B19</f>
        <v>0</v>
      </c>
      <c r="D19" s="7" t="s">
        <v>0</v>
      </c>
      <c r="E19" s="24">
        <f>APREKINS!N19</f>
        <v>0</v>
      </c>
      <c r="F19" s="7" t="s">
        <v>0</v>
      </c>
    </row>
    <row r="20" spans="2:6" x14ac:dyDescent="0.2">
      <c r="B20" s="21"/>
      <c r="C20" s="21"/>
      <c r="D20" s="21"/>
      <c r="E20" s="21"/>
      <c r="F20" s="21"/>
    </row>
    <row r="23" spans="2:6" ht="15" x14ac:dyDescent="0.2">
      <c r="B23" s="135" t="s">
        <v>697</v>
      </c>
      <c r="C23" s="136"/>
      <c r="D23" s="137"/>
      <c r="E23" s="19" t="s">
        <v>127</v>
      </c>
    </row>
    <row r="24" spans="2:6" ht="15" x14ac:dyDescent="0.25">
      <c r="B24" s="10" t="s">
        <v>698</v>
      </c>
      <c r="C24" s="53" t="e">
        <f>APREKINS!#REF!</f>
        <v>#REF!</v>
      </c>
      <c r="D24" s="7" t="s">
        <v>0</v>
      </c>
      <c r="E24" s="53" t="e">
        <f>APREKINS!#REF!</f>
        <v>#REF!</v>
      </c>
      <c r="F24" s="7" t="s">
        <v>0</v>
      </c>
    </row>
    <row r="25" spans="2:6" ht="15" x14ac:dyDescent="0.25">
      <c r="B25" s="10" t="s">
        <v>699</v>
      </c>
      <c r="C25" s="53" t="e">
        <f>APREKINS!#REF!</f>
        <v>#REF!</v>
      </c>
      <c r="D25" s="7" t="s">
        <v>0</v>
      </c>
      <c r="E25" s="53" t="e">
        <f>APREKINS!#REF!</f>
        <v>#REF!</v>
      </c>
      <c r="F25" s="7" t="s">
        <v>0</v>
      </c>
    </row>
    <row r="26" spans="2:6" ht="15" x14ac:dyDescent="0.25">
      <c r="B26" s="10" t="s">
        <v>700</v>
      </c>
      <c r="C26" s="53" t="e">
        <f>APREKINS!#REF!</f>
        <v>#REF!</v>
      </c>
      <c r="D26" s="7" t="s">
        <v>0</v>
      </c>
      <c r="E26" s="53" t="e">
        <f>APREKINS!#REF!</f>
        <v>#REF!</v>
      </c>
      <c r="F26" s="7" t="s">
        <v>0</v>
      </c>
    </row>
    <row r="28" spans="2:6" ht="20.25" x14ac:dyDescent="0.3">
      <c r="B28" s="22" t="s">
        <v>128</v>
      </c>
      <c r="C28" s="6"/>
    </row>
    <row r="29" spans="2:6" x14ac:dyDescent="0.2">
      <c r="B29" s="20" t="s">
        <v>507</v>
      </c>
      <c r="C29" s="13">
        <f>APREKINS!B40</f>
        <v>43</v>
      </c>
    </row>
    <row r="30" spans="2:6" x14ac:dyDescent="0.2">
      <c r="B30" s="20" t="s">
        <v>508</v>
      </c>
      <c r="C30" s="25">
        <f>APREKINS!B42</f>
        <v>0</v>
      </c>
    </row>
    <row r="33" spans="2:3" ht="81" x14ac:dyDescent="0.3">
      <c r="B33" s="23" t="s">
        <v>509</v>
      </c>
      <c r="C33" s="26" t="e">
        <f>APREKINS!#REF!</f>
        <v>#REF!</v>
      </c>
    </row>
  </sheetData>
  <protectedRanges>
    <protectedRange sqref="C6:C7" name="Diapazons1"/>
    <protectedRange sqref="C5" name="Diapazons1_2"/>
    <protectedRange sqref="C10:C12" name="Diapazons1_2_1"/>
  </protectedRanges>
  <mergeCells count="5">
    <mergeCell ref="B3:G3"/>
    <mergeCell ref="B14:G14"/>
    <mergeCell ref="B16:D16"/>
    <mergeCell ref="B9:D9"/>
    <mergeCell ref="B23:D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Skaidrojums</vt:lpstr>
      <vt:lpstr>IEVADIT HA</vt:lpstr>
      <vt:lpstr>Kulturas dazadosana ha</vt:lpstr>
      <vt:lpstr>KOPSAV Kulturas dazadosana ha</vt:lpstr>
      <vt:lpstr>Kulturas dazadosana taurin</vt:lpstr>
      <vt:lpstr>Dazadosana APR</vt:lpstr>
      <vt:lpstr>LLVS 7</vt:lpstr>
      <vt:lpstr>APREKINS</vt:lpstr>
      <vt:lpstr>REZ</vt:lpstr>
      <vt:lpstr>kulturas</vt:lpstr>
      <vt:lpstr>9 pielikums</vt:lpstr>
      <vt:lpstr>10 pielikums</vt:lpstr>
      <vt:lpstr>11 pielikums</vt:lpstr>
      <vt:lpstr>'IEVADIT HA'!Print_Titles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Alksne</dc:creator>
  <cp:lastModifiedBy>Vita Alksne</cp:lastModifiedBy>
  <cp:lastPrinted>2023-01-11T14:13:23Z</cp:lastPrinted>
  <dcterms:created xsi:type="dcterms:W3CDTF">2022-11-03T11:22:32Z</dcterms:created>
  <dcterms:modified xsi:type="dcterms:W3CDTF">2023-02-24T09:30:55Z</dcterms:modified>
</cp:coreProperties>
</file>