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_Atbalsta dep\Darbinieki\Irbe_Martins\2023_2027\LA_5\2. kārta\"/>
    </mc:Choice>
  </mc:AlternateContent>
  <bookViews>
    <workbookView xWindow="28680" yWindow="-120" windowWidth="29040" windowHeight="15840"/>
  </bookViews>
  <sheets>
    <sheet name="LA 5 punktu aprēķins" sheetId="8" r:id="rId1"/>
    <sheet name="IKP uz 1 iedzīvotāju" sheetId="9" state="hidden" r:id="rId2"/>
    <sheet name="Izvēlne" sheetId="11" state="hidden" r:id="rId3"/>
  </sheets>
  <externalReferences>
    <externalReference r:id="rId4"/>
  </externalReferences>
  <definedNames>
    <definedName name="_xlnm._FilterDatabase" localSheetId="1" hidden="1">'IKP uz 1 iedzīvotāju'!$A$3:$D$39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9" l="1"/>
  <c r="D39" i="9" s="1"/>
  <c r="C38" i="9"/>
  <c r="D38" i="9" s="1"/>
  <c r="C37" i="9"/>
  <c r="D37" i="9" s="1"/>
  <c r="C36" i="9"/>
  <c r="D36" i="9" s="1"/>
  <c r="C35" i="9"/>
  <c r="D35" i="9" s="1"/>
  <c r="C34" i="9"/>
  <c r="D34" i="9" s="1"/>
  <c r="C33" i="9"/>
  <c r="D33" i="9" s="1"/>
  <c r="C32" i="9"/>
  <c r="D32" i="9" s="1"/>
  <c r="C31" i="9"/>
  <c r="D31" i="9" s="1"/>
  <c r="C30" i="9"/>
  <c r="D30" i="9" s="1"/>
  <c r="C29" i="9"/>
  <c r="D29" i="9" s="1"/>
  <c r="C28" i="9"/>
  <c r="D28" i="9" s="1"/>
  <c r="C27" i="9"/>
  <c r="D27" i="9" s="1"/>
  <c r="C26" i="9"/>
  <c r="D26" i="9" s="1"/>
  <c r="C25" i="9"/>
  <c r="D25" i="9" s="1"/>
  <c r="C24" i="9"/>
  <c r="D24" i="9" s="1"/>
  <c r="C23" i="9"/>
  <c r="D23" i="9" s="1"/>
  <c r="C22" i="9"/>
  <c r="D22" i="9" s="1"/>
  <c r="C21" i="9"/>
  <c r="D21" i="9" s="1"/>
  <c r="C20" i="9"/>
  <c r="D20" i="9" s="1"/>
  <c r="C19" i="9"/>
  <c r="D19" i="9" s="1"/>
  <c r="C18" i="9"/>
  <c r="D18" i="9" s="1"/>
  <c r="C17" i="9"/>
  <c r="D17" i="9" s="1"/>
  <c r="C16" i="9"/>
  <c r="D16" i="9" s="1"/>
  <c r="C15" i="9"/>
  <c r="D15" i="9" s="1"/>
  <c r="C14" i="9"/>
  <c r="D14" i="9" s="1"/>
  <c r="C13" i="9"/>
  <c r="D13" i="9" s="1"/>
  <c r="C12" i="9"/>
  <c r="D12" i="9" s="1"/>
  <c r="C11" i="9"/>
  <c r="D11" i="9" s="1"/>
  <c r="C10" i="9"/>
  <c r="D10" i="9" s="1"/>
  <c r="C9" i="9"/>
  <c r="D9" i="9" s="1"/>
  <c r="C8" i="9"/>
  <c r="D8" i="9" s="1"/>
  <c r="C7" i="9"/>
  <c r="D7" i="9" s="1"/>
  <c r="C6" i="9"/>
  <c r="D6" i="9" s="1"/>
  <c r="C5" i="9"/>
  <c r="D5" i="9" s="1"/>
  <c r="C4" i="9"/>
  <c r="D4" i="9" s="1"/>
  <c r="E49" i="8" l="1"/>
  <c r="E38" i="8" l="1"/>
  <c r="E60" i="8"/>
  <c r="E54" i="8"/>
  <c r="E31" i="8" l="1"/>
  <c r="E18" i="8"/>
  <c r="E66" i="8" l="1"/>
  <c r="E19" i="8" l="1"/>
  <c r="C26" i="8"/>
  <c r="D71" i="8" l="1"/>
  <c r="E71" i="8" s="1"/>
  <c r="D72" i="8"/>
  <c r="E26" i="8" l="1"/>
  <c r="E72" i="8" l="1"/>
  <c r="E77" i="8"/>
  <c r="E62" i="8"/>
  <c r="E61" i="8"/>
  <c r="E11" i="8"/>
  <c r="E13" i="8"/>
  <c r="E12" i="8"/>
  <c r="E7" i="8"/>
  <c r="E6" i="8"/>
  <c r="E5" i="8"/>
  <c r="E79" i="8" s="1"/>
</calcChain>
</file>

<file path=xl/sharedStrings.xml><?xml version="1.0" encoding="utf-8"?>
<sst xmlns="http://schemas.openxmlformats.org/spreadsheetml/2006/main" count="147" uniqueCount="103">
  <si>
    <t>%</t>
  </si>
  <si>
    <t>Novads</t>
  </si>
  <si>
    <t>Projekta kopējās attiecināmās izmaksas</t>
  </si>
  <si>
    <t>Pašvaldība</t>
  </si>
  <si>
    <t>Punkti</t>
  </si>
  <si>
    <t>1.1. Augļkopība, dārzeņkopība (30 punkti)</t>
  </si>
  <si>
    <t>1.2. Lopkopība (20 punkti)</t>
  </si>
  <si>
    <t>1.3. Pārējās lauksaimniecības nozares (10 punkti)</t>
  </si>
  <si>
    <t>10.1. Pārstrādā savu saražoto primārās lauksaimniecības produkciju (5 punkti)</t>
  </si>
  <si>
    <t>9.3. Noslēgts ilgtermiņa līgums ar pārstrādes uzņēmumu vai par produkcijas realizāciju (3 punkti)</t>
  </si>
  <si>
    <t>EUR</t>
  </si>
  <si>
    <t>PUNKTI KOPĀ</t>
  </si>
  <si>
    <t>Atbilst</t>
  </si>
  <si>
    <t>Īpašumā esošā lauksaimniecībā izmantojamā zeme</t>
  </si>
  <si>
    <t>Nomātā lauksaimniecībā izmantojamā zeme</t>
  </si>
  <si>
    <t>Kritērijs</t>
  </si>
  <si>
    <t>IKP uz 1 iedzīvotāju</t>
  </si>
  <si>
    <t>Maksimāli iespējamais punktu skaits ir 15 punkti.</t>
  </si>
  <si>
    <t>Projektā plānotā nozare, piezīmes</t>
  </si>
  <si>
    <t>Piezīmes</t>
  </si>
  <si>
    <t>Platība, ha</t>
  </si>
  <si>
    <t>Maksimāli iespējamais punktu skaits ir 5 punkti.</t>
  </si>
  <si>
    <t>9. Saimniecības dalība atbilstīgā kooperatīvā vai ražotāju organizācijā</t>
  </si>
  <si>
    <t>9.1.  Vismaz trīs gadus ir attiecīgās nozares atbilstīgas kooperatīvās sabiedrības biedrs, Eiropas kooperatīvās sabiedrības biedrs vai ražotāju organizācijas biedrs (5 punkti)</t>
  </si>
  <si>
    <t>9.2. Vismaz 1–3 gadus ir attiecīgās nozares atbilstīgas kooperatīvās sabiedrības biedrs, Eiropas kooperatīvās sabiedrības biedrs vai ražotāju organizācijas biedrs (3 punkti)</t>
  </si>
  <si>
    <t>5. Saimniecības kopējais apgrozījums</t>
  </si>
  <si>
    <t>Kritēriju piemēro, ja saimniecības kopējais apgrozījums ir vismaz 3000 eiro.</t>
  </si>
  <si>
    <t>Punktu skaita noteikšanai tiek ņemts vērā saimniecības kopējais apgrozījums pēdējā noslēgtā gadā (gan ieņēmumi no lauksaimnieciskās ražošanas, gan citiem saimnieciskās darbības veidiem). Apgrozījumā neieskaita saņemtos ES maksājumus un subsīdijas.</t>
  </si>
  <si>
    <t>Maksimāli iespējamais punktu skaits ir 12.</t>
  </si>
  <si>
    <t>6. Saņemtais publiskais finansējums 2014.–2020. gada plānošanas un pārejas periodā un 2023.–2027. gada plānošanas periodā</t>
  </si>
  <si>
    <t>7. Pieteiktā projekta attiecināmo izmaksu summas lielums projektu iesniegšanas kārtā</t>
  </si>
  <si>
    <t>10. Kopprojekta īstenošana</t>
  </si>
  <si>
    <t>10.1. Projekts tiek īstenots kā kopprojekts (5 punkti)</t>
  </si>
  <si>
    <t>10.2. Projekts netiek īstenots kā kopprojekts (0 punkti)</t>
  </si>
  <si>
    <r>
      <t xml:space="preserve">Minimālais punktu skaits, lai pretendētu uz atbalstu, ir </t>
    </r>
    <r>
      <rPr>
        <b/>
        <sz val="11"/>
        <color theme="1"/>
        <rFont val="Times New Roman"/>
        <family val="1"/>
        <charset val="186"/>
      </rPr>
      <t>50</t>
    </r>
    <r>
      <rPr>
        <sz val="11"/>
        <color theme="1"/>
        <rFont val="Times New Roman"/>
        <family val="1"/>
        <charset val="186"/>
      </rPr>
      <t xml:space="preserve"> </t>
    </r>
    <r>
      <rPr>
        <b/>
        <sz val="11"/>
        <color theme="1"/>
        <rFont val="Times New Roman"/>
        <family val="1"/>
        <charset val="186"/>
      </rPr>
      <t>punkti</t>
    </r>
    <r>
      <rPr>
        <sz val="11"/>
        <color theme="1"/>
        <rFont val="Times New Roman"/>
        <family val="1"/>
        <charset val="186"/>
      </rPr>
      <t>.</t>
    </r>
  </si>
  <si>
    <r>
      <rPr>
        <b/>
        <sz val="12"/>
        <rFont val="Times New Roman"/>
        <family val="1"/>
        <charset val="186"/>
      </rPr>
      <t>2.</t>
    </r>
    <r>
      <rPr>
        <b/>
        <sz val="12"/>
        <color theme="1"/>
        <rFont val="Times New Roman"/>
        <family val="1"/>
        <charset val="186"/>
      </rPr>
      <t xml:space="preserve"> Saimniecības esošā vai plānotā lauksaimniecības sistēma</t>
    </r>
  </si>
  <si>
    <t>2.1. Bioloģiskā lauksaimniecība (15 punkti)</t>
  </si>
  <si>
    <t>2.2. Integrētās lauksaimniecības augļkopība, dārzkopība (10 punkti)</t>
  </si>
  <si>
    <t>2.3. Pārējie (5 punkti)</t>
  </si>
  <si>
    <t>3. Projekta gatavība ieviešanai</t>
  </si>
  <si>
    <t>Kritēriju aprēķinā izmanto būvniecības attiecināmās izmaksas. Būvniecības attiecināmajās izmaksās tiek ietvertas stacionāro iekārtu izmaksas, ja iekārtas tiek uzstādītas projekta attiecināmajās izmaksās iekļauto attiecīgās būves būvdarbu laikā.</t>
  </si>
  <si>
    <t>Projektā paredzētās būvniecības attiecināmās izmaksas, kurām ir saskaņoti būvniecības dokumenti</t>
  </si>
  <si>
    <t>Punktus skaita, ja kopā ar projekta iesniegumu ir iesniegts būvprojekts ar atzīmi būvatļaujā par projektēšanas nosacījumu izpildi vai paskaidrojuma raksts (apliecinājuma karte) ar būvvaldes atzīmi par būvniecības ieceres akceptu.</t>
  </si>
  <si>
    <r>
      <rPr>
        <b/>
        <sz val="12"/>
        <rFont val="Times New Roman"/>
        <family val="1"/>
        <charset val="186"/>
      </rPr>
      <t>4.</t>
    </r>
    <r>
      <rPr>
        <b/>
        <sz val="12"/>
        <color theme="1"/>
        <rFont val="Times New Roman"/>
        <family val="1"/>
        <charset val="186"/>
      </rPr>
      <t xml:space="preserve"> Iekšzemes kopprodukts (IKP) uz vienu iedzīvotāju</t>
    </r>
  </si>
  <si>
    <t>4.1. Novads, kurā īsteno projektu</t>
  </si>
  <si>
    <t>Publiskais finansējums saņemts šādos Latvijas Lauku attīstības programmas 2014.–2020. gada plānošanas un pārejas perioda pasākumos un 2023.–2027. gada intervencēs:
1) LEADER (projekti, kuru mērķis bija lauksaimniecības produktu pārstrāde);
2) "Ieguldījumi materiālajos aktīvos";
3) 2014.–2020. gada plānošanas un pārejas perioda apakšpasākumos "Atbalsts uzņēmējdarbības uzsākšanai, attīstot mazās lauku saimniecības", "Atbalsts jaunajiem lauksaimniekiem uzņēmējdarbības uzsākšanai" un  2023.–2027. gada intervencē "Atbalsts ieguldījumiem mazajās lauku saimniecībās".</t>
  </si>
  <si>
    <t>LA 5 intervences "Atbalsts ieguldījumiem mazajās lauku saimniecībās"
projektu atlases kritēriju punktu aprēķins</t>
  </si>
  <si>
    <t>6.1. Atbalsta pretendents nav saņēmis publisko finansējumu (10 punkti)</t>
  </si>
  <si>
    <t>6.2. Atbalsta pretendents ir saņēmis publisko finansējumu (0 punkti)</t>
  </si>
  <si>
    <t>8. Projektā paredzēti preventīvie pasākumi</t>
  </si>
  <si>
    <t>Pieteiktā projekta attiecināmo izmaksu summas lielums projektu iesniegšanas kārtā</t>
  </si>
  <si>
    <t>Projektā paredzēto preventīvo pasākumu izmaksas</t>
  </si>
  <si>
    <t>Maksimāli iespējamais punktu skaits ir 10.</t>
  </si>
  <si>
    <r>
      <rPr>
        <b/>
        <sz val="12"/>
        <rFont val="Times New Roman"/>
        <family val="1"/>
        <charset val="186"/>
      </rPr>
      <t>11.</t>
    </r>
    <r>
      <rPr>
        <b/>
        <sz val="12"/>
        <color theme="1"/>
        <rFont val="Times New Roman"/>
        <family val="1"/>
        <charset val="186"/>
      </rPr>
      <t xml:space="preserve"> Īpašumā esošie resursi</t>
    </r>
  </si>
  <si>
    <r>
      <rPr>
        <b/>
        <sz val="12"/>
        <rFont val="Times New Roman"/>
        <family val="1"/>
        <charset val="186"/>
      </rPr>
      <t>12.</t>
    </r>
    <r>
      <rPr>
        <b/>
        <sz val="12"/>
        <color theme="1"/>
        <rFont val="Times New Roman"/>
        <family val="1"/>
        <charset val="186"/>
      </rPr>
      <t xml:space="preserve"> Pievienotās vērtības radīšana</t>
    </r>
  </si>
  <si>
    <t>Kopprojekta dalībnieku skaits, kuri nav saņēmuši publisko finansējumu</t>
  </si>
  <si>
    <r>
      <t xml:space="preserve">Ja 6.1. punktā ir "JĀ" un projekts tiek īstenots kā </t>
    </r>
    <r>
      <rPr>
        <b/>
        <u/>
        <sz val="11"/>
        <color theme="1"/>
        <rFont val="Times New Roman"/>
        <family val="1"/>
        <charset val="186"/>
      </rPr>
      <t>kopprojekts</t>
    </r>
    <r>
      <rPr>
        <b/>
        <sz val="11"/>
        <color theme="1"/>
        <rFont val="Times New Roman"/>
        <family val="1"/>
        <charset val="186"/>
      </rPr>
      <t>, papildus aizpilda:</t>
    </r>
  </si>
  <si>
    <t>Kopējais kopprojekta dalībnieku skaits</t>
  </si>
  <si>
    <t>nav kopprojekts</t>
  </si>
  <si>
    <t>Ja projekts tiek īstenots kā kopprojekts, tad punktus aprēķina katram kopprojekta dalībniekam atsevišķi, pēc tam tos summē un izdala ar kopprojekta dalībnieku skaitu.</t>
  </si>
  <si>
    <t>Punktus kopprojektam piemēro, ja tam atbilst visi kopprojekta dalībnieki.</t>
  </si>
  <si>
    <t>1. Saimniecības nozare, kas tiek attīstīta saskaņā ar projekta darījumdarbības plānu</t>
  </si>
  <si>
    <t>Saimniecības kopējais apgrozījums pēdējā noslēgtā gadā</t>
  </si>
  <si>
    <t>Iekšzemes kopprodukts uz vienu iedzīvotāju (2021.gadā)</t>
  </si>
  <si>
    <t>Iekšzemes kopprodukts, 2021.g.
(CSP IKR060)</t>
  </si>
  <si>
    <t>Iedzīvotāju skaits, 2021.g. 
CSP RIG010)</t>
  </si>
  <si>
    <t>Iekšzemes kopprodukts uz 1 iedzīvotāju, 2021.g.</t>
  </si>
  <si>
    <t>Aizkraukles novads</t>
  </si>
  <si>
    <t>Alūksnes novads</t>
  </si>
  <si>
    <t>Augšdaugavas novads</t>
  </si>
  <si>
    <t>Ādažu novads</t>
  </si>
  <si>
    <t>Balvu novads</t>
  </si>
  <si>
    <t>Bauskas novads</t>
  </si>
  <si>
    <t>Cēsu novads</t>
  </si>
  <si>
    <t>Dienvidkurzemes novads</t>
  </si>
  <si>
    <t>Dobeles novads</t>
  </si>
  <si>
    <t>Gulbenes novads</t>
  </si>
  <si>
    <t>Jelgavas novads</t>
  </si>
  <si>
    <t>Jēkabpils novads</t>
  </si>
  <si>
    <t>Krāslavas novads</t>
  </si>
  <si>
    <t>Kuldīgas novads</t>
  </si>
  <si>
    <t>Ķekavas novads</t>
  </si>
  <si>
    <t>Limbažu novads</t>
  </si>
  <si>
    <t>Līvānu novads</t>
  </si>
  <si>
    <t>Ludzas novads</t>
  </si>
  <si>
    <t>Madonas novads</t>
  </si>
  <si>
    <t>Mārupes novads</t>
  </si>
  <si>
    <t>Ogres novads</t>
  </si>
  <si>
    <t>Olaines novads</t>
  </si>
  <si>
    <t>Preiļu novads</t>
  </si>
  <si>
    <t>Rēzeknes novads</t>
  </si>
  <si>
    <t>Ropažu novads</t>
  </si>
  <si>
    <t>Salaspils novads</t>
  </si>
  <si>
    <t>Saldus novads</t>
  </si>
  <si>
    <t>Saulkrastu novads</t>
  </si>
  <si>
    <t>Siguldas novads</t>
  </si>
  <si>
    <t>Smiltenes novads</t>
  </si>
  <si>
    <t>Talsu novads</t>
  </si>
  <si>
    <t>Tukuma novads</t>
  </si>
  <si>
    <t>Valkas novads</t>
  </si>
  <si>
    <t>Valmieras novads</t>
  </si>
  <si>
    <t>Varakļānu novads</t>
  </si>
  <si>
    <t>Ventspils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</si>
</sst>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sz val="11"/>
      <color rgb="FF000000"/>
      <name val="Calibri"/>
      <family val="2"/>
    </font>
    <font>
      <b/>
      <sz val="12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9"/>
      <name val="Times New Roman"/>
      <family val="1"/>
      <charset val="186"/>
    </font>
    <font>
      <b/>
      <u/>
      <sz val="11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10" fillId="0" borderId="0" applyBorder="0"/>
  </cellStyleXfs>
  <cellXfs count="78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Alignment="1">
      <alignment horizontal="center" vertical="center" wrapText="1"/>
    </xf>
    <xf numFmtId="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" applyNumberFormat="1" applyFont="1" applyFill="1" applyAlignment="1" applyProtection="1">
      <alignment horizontal="center" vertical="center" wrapText="1"/>
    </xf>
    <xf numFmtId="0" fontId="8" fillId="0" borderId="0" xfId="3" applyNumberFormat="1" applyFont="1" applyFill="1" applyAlignment="1" applyProtection="1">
      <alignment horizontal="center" vertical="center" wrapText="1"/>
    </xf>
    <xf numFmtId="3" fontId="12" fillId="0" borderId="0" xfId="3" applyNumberFormat="1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5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3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5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4" xfId="0" applyNumberFormat="1" applyFont="1" applyBorder="1" applyAlignment="1">
      <alignment horizontal="center" vertical="center" wrapText="1"/>
    </xf>
    <xf numFmtId="49" fontId="5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3" fontId="12" fillId="0" borderId="0" xfId="0" applyNumberFormat="1" applyFont="1" applyFill="1" applyAlignment="1" applyProtection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 wrapText="1"/>
    </xf>
    <xf numFmtId="0" fontId="8" fillId="5" borderId="1" xfId="0" applyNumberFormat="1" applyFont="1" applyFill="1" applyBorder="1" applyAlignment="1" applyProtection="1">
      <alignment horizontal="center" vertical="center" wrapText="1"/>
    </xf>
    <xf numFmtId="3" fontId="8" fillId="5" borderId="1" xfId="0" applyNumberFormat="1" applyFont="1" applyFill="1" applyBorder="1" applyAlignment="1" applyProtection="1">
      <alignment horizontal="center" vertical="center" wrapText="1"/>
    </xf>
    <xf numFmtId="0" fontId="8" fillId="6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3" fontId="20" fillId="0" borderId="1" xfId="0" applyNumberFormat="1" applyFont="1" applyFill="1" applyBorder="1" applyAlignment="1" applyProtection="1">
      <alignment horizontal="center" vertical="center"/>
    </xf>
    <xf numFmtId="3" fontId="11" fillId="0" borderId="1" xfId="0" applyNumberFormat="1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1"/>
    <cellStyle name="Normal 3" xfId="3"/>
    <cellStyle name="Parasts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6C2BC"/>
      <color rgb="FFF0978E"/>
      <color rgb="FFD5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s.irbe\Desktop\Iek&#353;zemes_kopprodukts\Iedz&#299;vot&#257;ju_skaits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G010"/>
    </sheetNames>
    <sheetDataSet>
      <sheetData sheetId="0" refreshError="1">
        <row r="1">
          <cell r="B1" t="str">
            <v>Pašvaldība</v>
          </cell>
          <cell r="C1" t="str">
            <v>2021</v>
          </cell>
        </row>
        <row r="2">
          <cell r="B2" t="str">
            <v>Rīga</v>
          </cell>
          <cell r="C2">
            <v>620981</v>
          </cell>
        </row>
        <row r="3">
          <cell r="B3" t="str">
            <v>Daugavpils</v>
          </cell>
          <cell r="C3">
            <v>81075</v>
          </cell>
        </row>
        <row r="4">
          <cell r="B4" t="str">
            <v>Jelgava</v>
          </cell>
          <cell r="C4">
            <v>55953</v>
          </cell>
        </row>
        <row r="5">
          <cell r="B5" t="str">
            <v>Jūrmala</v>
          </cell>
          <cell r="C5">
            <v>49861</v>
          </cell>
        </row>
        <row r="6">
          <cell r="B6" t="str">
            <v>Liepāja</v>
          </cell>
          <cell r="C6">
            <v>68200</v>
          </cell>
        </row>
        <row r="7">
          <cell r="B7" t="str">
            <v>Rēzekne</v>
          </cell>
          <cell r="C7">
            <v>27314</v>
          </cell>
        </row>
        <row r="8">
          <cell r="B8" t="str">
            <v>Ventspils</v>
          </cell>
          <cell r="C8">
            <v>33442</v>
          </cell>
        </row>
        <row r="9">
          <cell r="B9" t="str">
            <v>Aizkraukles novads</v>
          </cell>
          <cell r="C9">
            <v>29118</v>
          </cell>
        </row>
        <row r="10">
          <cell r="B10" t="str">
            <v>Alūksnes novads</v>
          </cell>
          <cell r="C10">
            <v>13708</v>
          </cell>
        </row>
        <row r="11">
          <cell r="B11" t="str">
            <v>Augšdaugavas novads</v>
          </cell>
          <cell r="C11">
            <v>25456</v>
          </cell>
        </row>
        <row r="12">
          <cell r="B12" t="str">
            <v>Ādažu novads</v>
          </cell>
          <cell r="C12">
            <v>21026</v>
          </cell>
        </row>
        <row r="13">
          <cell r="B13" t="str">
            <v>Balvu novads</v>
          </cell>
          <cell r="C13">
            <v>18778</v>
          </cell>
        </row>
        <row r="14">
          <cell r="B14" t="str">
            <v>Bauskas novads</v>
          </cell>
          <cell r="C14">
            <v>41314</v>
          </cell>
        </row>
        <row r="15">
          <cell r="B15" t="str">
            <v>Cēsu novads</v>
          </cell>
          <cell r="C15">
            <v>40924</v>
          </cell>
        </row>
        <row r="16">
          <cell r="B16" t="str">
            <v>Dienvidkurzemes novads</v>
          </cell>
          <cell r="C16">
            <v>32848</v>
          </cell>
        </row>
        <row r="17">
          <cell r="B17" t="str">
            <v>Dobeles novads</v>
          </cell>
          <cell r="C17">
            <v>28213</v>
          </cell>
        </row>
        <row r="18">
          <cell r="B18" t="str">
            <v>Gulbenes novads</v>
          </cell>
          <cell r="C18">
            <v>19408</v>
          </cell>
        </row>
        <row r="19">
          <cell r="B19" t="str">
            <v>Jelgavas novads</v>
          </cell>
          <cell r="C19">
            <v>31516</v>
          </cell>
        </row>
        <row r="20">
          <cell r="B20" t="str">
            <v>Jēkabpils novads</v>
          </cell>
          <cell r="C20">
            <v>40242</v>
          </cell>
        </row>
        <row r="21">
          <cell r="B21" t="str">
            <v>Jēkabpils</v>
          </cell>
          <cell r="C21">
            <v>21686</v>
          </cell>
        </row>
        <row r="22">
          <cell r="B22" t="str">
            <v>Krāslavas novads</v>
          </cell>
          <cell r="C22">
            <v>21217</v>
          </cell>
        </row>
        <row r="23">
          <cell r="B23" t="str">
            <v>Kuldīgas novads</v>
          </cell>
          <cell r="C23">
            <v>27480</v>
          </cell>
        </row>
        <row r="24">
          <cell r="B24" t="str">
            <v>Ķekavas novads</v>
          </cell>
          <cell r="C24">
            <v>30098</v>
          </cell>
        </row>
        <row r="25">
          <cell r="B25" t="str">
            <v>Limbažu novads</v>
          </cell>
          <cell r="C25">
            <v>27956</v>
          </cell>
        </row>
        <row r="26">
          <cell r="B26" t="str">
            <v>Līvānu novads</v>
          </cell>
          <cell r="C26">
            <v>10510</v>
          </cell>
        </row>
        <row r="27">
          <cell r="B27" t="str">
            <v>Ludzas novads</v>
          </cell>
          <cell r="C27">
            <v>21572</v>
          </cell>
        </row>
        <row r="28">
          <cell r="B28" t="str">
            <v>Madonas novads</v>
          </cell>
          <cell r="C28">
            <v>28335</v>
          </cell>
        </row>
        <row r="29">
          <cell r="B29" t="str">
            <v>Mārupes novads</v>
          </cell>
          <cell r="C29">
            <v>32953</v>
          </cell>
        </row>
        <row r="30">
          <cell r="B30" t="str">
            <v>Ogres novads</v>
          </cell>
          <cell r="C30">
            <v>57626</v>
          </cell>
        </row>
        <row r="31">
          <cell r="B31" t="str">
            <v>Ogre</v>
          </cell>
          <cell r="C31">
            <v>23022</v>
          </cell>
        </row>
        <row r="32">
          <cell r="B32" t="str">
            <v>Olaines novads</v>
          </cell>
          <cell r="C32">
            <v>19864</v>
          </cell>
        </row>
        <row r="33">
          <cell r="B33" t="str">
            <v>Preiļu novads</v>
          </cell>
          <cell r="C33">
            <v>16644</v>
          </cell>
        </row>
        <row r="34">
          <cell r="B34" t="str">
            <v>Rēzeknes novads</v>
          </cell>
          <cell r="C34">
            <v>28934</v>
          </cell>
        </row>
        <row r="35">
          <cell r="B35" t="str">
            <v>Ropažu novads</v>
          </cell>
          <cell r="C35">
            <v>31440</v>
          </cell>
        </row>
        <row r="36">
          <cell r="B36" t="str">
            <v>Salaspils novads</v>
          </cell>
          <cell r="C36">
            <v>22944</v>
          </cell>
        </row>
        <row r="37">
          <cell r="B37" t="str">
            <v>Saldus novads</v>
          </cell>
          <cell r="C37">
            <v>26879</v>
          </cell>
        </row>
        <row r="38">
          <cell r="B38" t="str">
            <v>Saulkrastu novads</v>
          </cell>
          <cell r="C38">
            <v>9072</v>
          </cell>
        </row>
        <row r="39">
          <cell r="B39" t="str">
            <v>Siguldas novads</v>
          </cell>
          <cell r="C39">
            <v>30427</v>
          </cell>
        </row>
        <row r="40">
          <cell r="B40" t="str">
            <v>Smiltenes novads</v>
          </cell>
          <cell r="C40">
            <v>18041</v>
          </cell>
        </row>
        <row r="41">
          <cell r="B41" t="str">
            <v>Talsu novads</v>
          </cell>
          <cell r="C41">
            <v>35433</v>
          </cell>
        </row>
        <row r="42">
          <cell r="B42" t="str">
            <v>Tukuma novads</v>
          </cell>
          <cell r="C42">
            <v>44193</v>
          </cell>
        </row>
        <row r="43">
          <cell r="B43" t="str">
            <v>Valkas novads</v>
          </cell>
          <cell r="C43">
            <v>7534</v>
          </cell>
        </row>
        <row r="44">
          <cell r="B44" t="str">
            <v>Valmieras novads</v>
          </cell>
          <cell r="C44">
            <v>51092</v>
          </cell>
        </row>
        <row r="45">
          <cell r="B45" t="str">
            <v>Varakļānu novads</v>
          </cell>
          <cell r="C45">
            <v>2900</v>
          </cell>
        </row>
        <row r="46">
          <cell r="B46" t="str">
            <v>Ventspils novads</v>
          </cell>
          <cell r="C46">
            <v>10659</v>
          </cell>
        </row>
        <row r="47">
          <cell r="B47" t="str">
            <v>Valmiera</v>
          </cell>
          <cell r="C47">
            <v>23046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zoomScaleNormal="100" workbookViewId="0">
      <selection activeCell="B5" sqref="B5"/>
    </sheetView>
  </sheetViews>
  <sheetFormatPr defaultColWidth="8.85546875" defaultRowHeight="15" x14ac:dyDescent="0.25"/>
  <cols>
    <col min="1" max="1" width="60.5703125" style="1" customWidth="1"/>
    <col min="2" max="2" width="15.7109375" style="1" customWidth="1"/>
    <col min="3" max="3" width="26.7109375" style="1" customWidth="1"/>
    <col min="4" max="4" width="7.42578125" style="1" customWidth="1"/>
    <col min="5" max="5" width="11" style="1" customWidth="1"/>
    <col min="6" max="16384" width="8.85546875" style="1"/>
  </cols>
  <sheetData>
    <row r="1" spans="1:5" ht="46.15" customHeight="1" x14ac:dyDescent="0.25">
      <c r="A1" s="66" t="s">
        <v>46</v>
      </c>
      <c r="B1" s="66"/>
      <c r="C1" s="66"/>
      <c r="D1" s="66"/>
      <c r="E1" s="66"/>
    </row>
    <row r="3" spans="1:5" ht="18.75" customHeight="1" x14ac:dyDescent="0.25">
      <c r="A3" s="33" t="s">
        <v>61</v>
      </c>
      <c r="B3" s="33"/>
      <c r="C3" s="33"/>
      <c r="D3" s="33"/>
      <c r="E3" s="33"/>
    </row>
    <row r="4" spans="1:5" ht="19.149999999999999" customHeight="1" x14ac:dyDescent="0.25">
      <c r="A4" s="3" t="s">
        <v>15</v>
      </c>
      <c r="B4" s="3" t="s">
        <v>12</v>
      </c>
      <c r="C4" s="31" t="s">
        <v>18</v>
      </c>
      <c r="D4" s="32"/>
      <c r="E4" s="3" t="s">
        <v>4</v>
      </c>
    </row>
    <row r="5" spans="1:5" ht="18.600000000000001" customHeight="1" x14ac:dyDescent="0.25">
      <c r="A5" s="2" t="s">
        <v>5</v>
      </c>
      <c r="B5" s="14"/>
      <c r="C5" s="34"/>
      <c r="D5" s="35"/>
      <c r="E5" s="38">
        <f>IF(B5="JĀ",30,IF(B6="JĀ",20,IF(B7="JĀ",10,0)))</f>
        <v>0</v>
      </c>
    </row>
    <row r="6" spans="1:5" ht="18.600000000000001" customHeight="1" x14ac:dyDescent="0.25">
      <c r="A6" s="2" t="s">
        <v>6</v>
      </c>
      <c r="B6" s="14"/>
      <c r="C6" s="58"/>
      <c r="D6" s="59"/>
      <c r="E6" s="57">
        <f>IF(B6="JĀ",30,IF(B7="JĀ",20,IF(B9="JĀ",10,0)))</f>
        <v>0</v>
      </c>
    </row>
    <row r="7" spans="1:5" ht="18.600000000000001" customHeight="1" x14ac:dyDescent="0.25">
      <c r="A7" s="2" t="s">
        <v>7</v>
      </c>
      <c r="B7" s="14"/>
      <c r="C7" s="36"/>
      <c r="D7" s="37"/>
      <c r="E7" s="39">
        <f>IF(B7="JĀ",30,IF(B9="JĀ",20,IF(B11="JĀ",10,0)))</f>
        <v>0</v>
      </c>
    </row>
    <row r="8" spans="1:5" ht="16.149999999999999" customHeight="1" x14ac:dyDescent="0.25">
      <c r="A8" s="4"/>
      <c r="B8" s="5"/>
      <c r="C8" s="6"/>
      <c r="D8" s="6"/>
      <c r="E8" s="7"/>
    </row>
    <row r="9" spans="1:5" ht="18.75" customHeight="1" x14ac:dyDescent="0.25">
      <c r="A9" s="48" t="s">
        <v>35</v>
      </c>
      <c r="B9" s="48"/>
      <c r="C9" s="48"/>
      <c r="D9" s="48"/>
      <c r="E9" s="48"/>
    </row>
    <row r="10" spans="1:5" ht="19.149999999999999" customHeight="1" x14ac:dyDescent="0.25">
      <c r="A10" s="3" t="s">
        <v>15</v>
      </c>
      <c r="B10" s="3" t="s">
        <v>12</v>
      </c>
      <c r="C10" s="31" t="s">
        <v>19</v>
      </c>
      <c r="D10" s="32"/>
      <c r="E10" s="3" t="s">
        <v>4</v>
      </c>
    </row>
    <row r="11" spans="1:5" ht="20.25" customHeight="1" x14ac:dyDescent="0.25">
      <c r="A11" s="2" t="s">
        <v>36</v>
      </c>
      <c r="B11" s="14"/>
      <c r="C11" s="34"/>
      <c r="D11" s="35"/>
      <c r="E11" s="38">
        <f>IF(B11="JĀ",15,IF(B12="JĀ",10,IF(B13="JĀ",5,0)))</f>
        <v>0</v>
      </c>
    </row>
    <row r="12" spans="1:5" ht="20.25" customHeight="1" x14ac:dyDescent="0.25">
      <c r="A12" s="2" t="s">
        <v>37</v>
      </c>
      <c r="B12" s="14"/>
      <c r="C12" s="58"/>
      <c r="D12" s="59"/>
      <c r="E12" s="57" t="e">
        <f>IF(B12="JĀ",30,IF(B13="JĀ",20,IF(#REF!="JĀ",10,0)))</f>
        <v>#REF!</v>
      </c>
    </row>
    <row r="13" spans="1:5" ht="20.25" customHeight="1" x14ac:dyDescent="0.25">
      <c r="A13" s="2" t="s">
        <v>38</v>
      </c>
      <c r="B13" s="14"/>
      <c r="C13" s="36"/>
      <c r="D13" s="37"/>
      <c r="E13" s="39" t="e">
        <f>IF(B13="JĀ",30,IF(#REF!="JĀ",20,IF(#REF!="JĀ",10,0)))</f>
        <v>#REF!</v>
      </c>
    </row>
    <row r="14" spans="1:5" ht="16.149999999999999" customHeight="1" x14ac:dyDescent="0.25">
      <c r="A14" s="51" t="s">
        <v>60</v>
      </c>
      <c r="B14" s="51"/>
      <c r="C14" s="51"/>
      <c r="D14" s="51"/>
      <c r="E14" s="51"/>
    </row>
    <row r="15" spans="1:5" ht="16.149999999999999" customHeight="1" x14ac:dyDescent="0.25">
      <c r="A15" s="9"/>
      <c r="B15" s="7"/>
      <c r="C15" s="6"/>
      <c r="D15" s="6"/>
      <c r="E15" s="7"/>
    </row>
    <row r="16" spans="1:5" ht="18.75" customHeight="1" x14ac:dyDescent="0.25">
      <c r="A16" s="33" t="s">
        <v>39</v>
      </c>
      <c r="B16" s="33"/>
      <c r="C16" s="33"/>
      <c r="D16" s="33"/>
      <c r="E16" s="33"/>
    </row>
    <row r="17" spans="1:6" ht="30.6" customHeight="1" x14ac:dyDescent="0.25">
      <c r="A17" s="3" t="s">
        <v>15</v>
      </c>
      <c r="B17" s="3" t="s">
        <v>10</v>
      </c>
      <c r="C17" s="41" t="s">
        <v>19</v>
      </c>
      <c r="D17" s="41"/>
      <c r="E17" s="3" t="s">
        <v>4</v>
      </c>
    </row>
    <row r="18" spans="1:6" ht="36" customHeight="1" x14ac:dyDescent="0.25">
      <c r="A18" s="2" t="s">
        <v>41</v>
      </c>
      <c r="B18" s="28"/>
      <c r="C18" s="42"/>
      <c r="D18" s="42"/>
      <c r="E18" s="43">
        <f>IFERROR(15*B18/B19,0)</f>
        <v>0</v>
      </c>
    </row>
    <row r="19" spans="1:6" ht="20.25" customHeight="1" x14ac:dyDescent="0.25">
      <c r="A19" s="2" t="s">
        <v>2</v>
      </c>
      <c r="B19" s="28"/>
      <c r="C19" s="42"/>
      <c r="D19" s="42"/>
      <c r="E19" s="43" t="e">
        <f>IF(B19="JĀ",30,IF(#REF!="JĀ",20,IF(#REF!="JĀ",10,0)))</f>
        <v>#REF!</v>
      </c>
    </row>
    <row r="20" spans="1:6" ht="26.45" customHeight="1" x14ac:dyDescent="0.25">
      <c r="A20" s="67" t="s">
        <v>40</v>
      </c>
      <c r="B20" s="67"/>
      <c r="C20" s="67"/>
      <c r="D20" s="67"/>
      <c r="E20" s="67"/>
    </row>
    <row r="21" spans="1:6" ht="25.9" customHeight="1" x14ac:dyDescent="0.25">
      <c r="A21" s="67" t="s">
        <v>42</v>
      </c>
      <c r="B21" s="67"/>
      <c r="C21" s="67"/>
      <c r="D21" s="67"/>
      <c r="E21" s="67"/>
    </row>
    <row r="22" spans="1:6" x14ac:dyDescent="0.25">
      <c r="A22" s="67" t="s">
        <v>17</v>
      </c>
      <c r="B22" s="67"/>
      <c r="C22" s="67"/>
      <c r="D22" s="67"/>
      <c r="E22" s="67"/>
    </row>
    <row r="23" spans="1:6" ht="16.149999999999999" customHeight="1" x14ac:dyDescent="0.25">
      <c r="A23" s="9"/>
      <c r="B23" s="7"/>
      <c r="C23" s="6"/>
      <c r="D23" s="6"/>
      <c r="E23" s="7"/>
    </row>
    <row r="24" spans="1:6" ht="18.75" customHeight="1" x14ac:dyDescent="0.25">
      <c r="A24" s="33" t="s">
        <v>43</v>
      </c>
      <c r="B24" s="33"/>
      <c r="C24" s="33"/>
      <c r="D24" s="33"/>
      <c r="E24" s="33"/>
    </row>
    <row r="25" spans="1:6" ht="18.600000000000001" customHeight="1" x14ac:dyDescent="0.25">
      <c r="A25" s="3" t="s">
        <v>15</v>
      </c>
      <c r="B25" s="3" t="s">
        <v>1</v>
      </c>
      <c r="C25" s="31" t="s">
        <v>16</v>
      </c>
      <c r="D25" s="32"/>
      <c r="E25" s="3" t="s">
        <v>4</v>
      </c>
    </row>
    <row r="26" spans="1:6" ht="36" customHeight="1" x14ac:dyDescent="0.25">
      <c r="A26" s="8" t="s">
        <v>44</v>
      </c>
      <c r="B26" s="14"/>
      <c r="C26" s="49">
        <f>IFERROR(VLOOKUP(B26,'IKP uz 1 iedzīvotāju'!$A$3:$D$39,4,FALSE),0)</f>
        <v>0</v>
      </c>
      <c r="D26" s="50"/>
      <c r="E26" s="12">
        <f>IF(AND(C26&gt;0,C26&lt;10000),15,IF(AND(C26&gt;=10000,C26&lt;15000),10,IF(AND(C26&gt;=15000,C26&lt;20000),5,0)))</f>
        <v>0</v>
      </c>
    </row>
    <row r="27" spans="1:6" x14ac:dyDescent="0.25">
      <c r="A27" s="51" t="s">
        <v>17</v>
      </c>
      <c r="B27" s="51"/>
      <c r="C27" s="51"/>
      <c r="D27" s="51"/>
      <c r="E27" s="51"/>
    </row>
    <row r="28" spans="1:6" ht="16.149999999999999" customHeight="1" x14ac:dyDescent="0.25">
      <c r="A28" s="9"/>
      <c r="B28" s="7"/>
      <c r="C28" s="6"/>
      <c r="D28" s="6"/>
      <c r="E28" s="7"/>
    </row>
    <row r="29" spans="1:6" ht="18.75" customHeight="1" x14ac:dyDescent="0.25">
      <c r="A29" s="48" t="s">
        <v>25</v>
      </c>
      <c r="B29" s="48"/>
      <c r="C29" s="48"/>
      <c r="D29" s="48"/>
      <c r="E29" s="48"/>
    </row>
    <row r="30" spans="1:6" ht="17.45" customHeight="1" x14ac:dyDescent="0.25">
      <c r="A30" s="3" t="s">
        <v>15</v>
      </c>
      <c r="B30" s="3" t="s">
        <v>10</v>
      </c>
      <c r="C30" s="31" t="s">
        <v>19</v>
      </c>
      <c r="D30" s="32"/>
      <c r="E30" s="3" t="s">
        <v>4</v>
      </c>
      <c r="F30" s="20"/>
    </row>
    <row r="31" spans="1:6" ht="36" customHeight="1" x14ac:dyDescent="0.25">
      <c r="A31" s="2" t="s">
        <v>62</v>
      </c>
      <c r="B31" s="28"/>
      <c r="C31" s="42"/>
      <c r="D31" s="42"/>
      <c r="E31" s="30">
        <f>ROUNDDOWN(IF(OR(B31="",B31&lt;3000,B31&gt;15000),0,(15000-B31)/1000),0)</f>
        <v>0</v>
      </c>
    </row>
    <row r="32" spans="1:6" s="23" customFormat="1" ht="12.75" x14ac:dyDescent="0.25">
      <c r="A32" s="51" t="s">
        <v>26</v>
      </c>
      <c r="B32" s="51"/>
      <c r="C32" s="51"/>
      <c r="D32" s="51"/>
      <c r="E32" s="51"/>
    </row>
    <row r="33" spans="1:6" s="23" customFormat="1" ht="27" customHeight="1" x14ac:dyDescent="0.25">
      <c r="A33" s="40" t="s">
        <v>27</v>
      </c>
      <c r="B33" s="40"/>
      <c r="C33" s="40"/>
      <c r="D33" s="40"/>
      <c r="E33" s="40"/>
    </row>
    <row r="34" spans="1:6" s="23" customFormat="1" ht="12.75" x14ac:dyDescent="0.25">
      <c r="A34" s="40" t="s">
        <v>28</v>
      </c>
      <c r="B34" s="40"/>
      <c r="C34" s="40"/>
      <c r="D34" s="40"/>
      <c r="E34" s="40"/>
    </row>
    <row r="35" spans="1:6" s="23" customFormat="1" ht="12.75" x14ac:dyDescent="0.25">
      <c r="A35" s="29"/>
      <c r="B35" s="29"/>
      <c r="C35" s="29"/>
      <c r="D35" s="29"/>
      <c r="E35" s="29"/>
    </row>
    <row r="36" spans="1:6" s="23" customFormat="1" ht="18.75" customHeight="1" x14ac:dyDescent="0.25">
      <c r="A36" s="33" t="s">
        <v>29</v>
      </c>
      <c r="B36" s="33"/>
      <c r="C36" s="33"/>
      <c r="D36" s="33"/>
      <c r="E36" s="33"/>
    </row>
    <row r="37" spans="1:6" s="23" customFormat="1" ht="14.25" x14ac:dyDescent="0.25">
      <c r="A37" s="3" t="s">
        <v>15</v>
      </c>
      <c r="B37" s="3" t="s">
        <v>12</v>
      </c>
      <c r="C37" s="41" t="s">
        <v>19</v>
      </c>
      <c r="D37" s="41"/>
      <c r="E37" s="3" t="s">
        <v>4</v>
      </c>
    </row>
    <row r="38" spans="1:6" s="23" customFormat="1" ht="20.25" customHeight="1" x14ac:dyDescent="0.25">
      <c r="A38" s="2" t="s">
        <v>47</v>
      </c>
      <c r="B38" s="14"/>
      <c r="C38" s="42"/>
      <c r="D38" s="42"/>
      <c r="E38" s="43">
        <f>IF(B38="JĀ",10,0)*IFERROR(B42/B43,1)</f>
        <v>0</v>
      </c>
    </row>
    <row r="39" spans="1:6" s="23" customFormat="1" ht="20.25" customHeight="1" x14ac:dyDescent="0.25">
      <c r="A39" s="2" t="s">
        <v>48</v>
      </c>
      <c r="B39" s="14"/>
      <c r="C39" s="42"/>
      <c r="D39" s="42"/>
      <c r="E39" s="43"/>
    </row>
    <row r="40" spans="1:6" s="23" customFormat="1" x14ac:dyDescent="0.25">
      <c r="A40" s="9"/>
      <c r="B40" s="21"/>
      <c r="C40" s="22"/>
      <c r="D40" s="22"/>
      <c r="E40" s="13"/>
    </row>
    <row r="41" spans="1:6" s="23" customFormat="1" ht="14.25" x14ac:dyDescent="0.25">
      <c r="A41" s="47" t="s">
        <v>56</v>
      </c>
      <c r="B41" s="47"/>
      <c r="C41" s="47"/>
      <c r="D41" s="47"/>
      <c r="E41" s="47"/>
    </row>
    <row r="42" spans="1:6" s="23" customFormat="1" ht="30" x14ac:dyDescent="0.25">
      <c r="A42" s="2" t="s">
        <v>55</v>
      </c>
      <c r="B42" s="14" t="s">
        <v>58</v>
      </c>
      <c r="C42" s="22"/>
      <c r="D42" s="22"/>
      <c r="E42" s="13"/>
    </row>
    <row r="43" spans="1:6" s="23" customFormat="1" ht="28.5" x14ac:dyDescent="0.25">
      <c r="A43" s="2" t="s">
        <v>57</v>
      </c>
      <c r="B43" s="14" t="s">
        <v>58</v>
      </c>
      <c r="C43" s="22"/>
      <c r="D43" s="22"/>
      <c r="E43" s="13"/>
    </row>
    <row r="44" spans="1:6" s="23" customFormat="1" ht="79.150000000000006" customHeight="1" x14ac:dyDescent="0.25">
      <c r="A44" s="44" t="s">
        <v>45</v>
      </c>
      <c r="B44" s="44"/>
      <c r="C44" s="44"/>
      <c r="D44" s="44"/>
      <c r="E44" s="44"/>
    </row>
    <row r="45" spans="1:6" s="23" customFormat="1" ht="12.75" x14ac:dyDescent="0.25">
      <c r="A45" s="44" t="s">
        <v>59</v>
      </c>
      <c r="B45" s="44"/>
      <c r="C45" s="44"/>
      <c r="D45" s="44"/>
      <c r="E45" s="44"/>
    </row>
    <row r="46" spans="1:6" s="23" customFormat="1" ht="12.75" x14ac:dyDescent="0.25">
      <c r="A46" s="26"/>
      <c r="B46" s="26"/>
      <c r="C46" s="26"/>
      <c r="D46" s="26"/>
    </row>
    <row r="47" spans="1:6" s="23" customFormat="1" ht="18.75" customHeight="1" x14ac:dyDescent="0.25">
      <c r="A47" s="33" t="s">
        <v>30</v>
      </c>
      <c r="B47" s="33"/>
      <c r="C47" s="33"/>
      <c r="D47" s="33"/>
      <c r="E47" s="33"/>
    </row>
    <row r="48" spans="1:6" s="23" customFormat="1" ht="14.25" x14ac:dyDescent="0.25">
      <c r="A48" s="3" t="s">
        <v>15</v>
      </c>
      <c r="B48" s="3" t="s">
        <v>10</v>
      </c>
      <c r="C48" s="31" t="s">
        <v>19</v>
      </c>
      <c r="D48" s="32"/>
      <c r="E48" s="3" t="s">
        <v>4</v>
      </c>
      <c r="F48" s="24"/>
    </row>
    <row r="49" spans="1:8" s="23" customFormat="1" ht="30" x14ac:dyDescent="0.25">
      <c r="A49" s="2" t="s">
        <v>50</v>
      </c>
      <c r="B49" s="28"/>
      <c r="C49" s="45"/>
      <c r="D49" s="46"/>
      <c r="E49" s="27">
        <f>IF(AND(B49&gt;0,B49&lt;=15000),10,IF(AND(B49&gt;15000,B49&lt;=30000),5,0))</f>
        <v>0</v>
      </c>
    </row>
    <row r="50" spans="1:8" s="23" customFormat="1" ht="12.75" x14ac:dyDescent="0.25">
      <c r="A50" s="40" t="s">
        <v>52</v>
      </c>
      <c r="B50" s="40"/>
      <c r="C50" s="40"/>
      <c r="D50" s="40"/>
      <c r="E50" s="40"/>
    </row>
    <row r="51" spans="1:8" s="23" customFormat="1" ht="12.75" x14ac:dyDescent="0.25"/>
    <row r="52" spans="1:8" s="23" customFormat="1" ht="18.75" customHeight="1" x14ac:dyDescent="0.25">
      <c r="A52" s="33" t="s">
        <v>49</v>
      </c>
      <c r="B52" s="33"/>
      <c r="C52" s="33"/>
      <c r="D52" s="33"/>
      <c r="E52" s="33"/>
    </row>
    <row r="53" spans="1:8" s="23" customFormat="1" ht="14.25" x14ac:dyDescent="0.25">
      <c r="A53" s="3" t="s">
        <v>15</v>
      </c>
      <c r="B53" s="3" t="s">
        <v>10</v>
      </c>
      <c r="C53" s="31" t="s">
        <v>19</v>
      </c>
      <c r="D53" s="32"/>
      <c r="E53" s="3" t="s">
        <v>4</v>
      </c>
      <c r="F53" s="24"/>
    </row>
    <row r="54" spans="1:8" s="23" customFormat="1" ht="20.25" customHeight="1" x14ac:dyDescent="0.25">
      <c r="A54" s="2" t="s">
        <v>51</v>
      </c>
      <c r="B54" s="28"/>
      <c r="C54" s="34"/>
      <c r="D54" s="35"/>
      <c r="E54" s="38">
        <f>IFERROR(10*B54/B55,0)</f>
        <v>0</v>
      </c>
      <c r="G54" s="1"/>
      <c r="H54" s="1"/>
    </row>
    <row r="55" spans="1:8" ht="20.25" customHeight="1" x14ac:dyDescent="0.25">
      <c r="A55" s="2" t="s">
        <v>2</v>
      </c>
      <c r="B55" s="28"/>
      <c r="C55" s="36"/>
      <c r="D55" s="37"/>
      <c r="E55" s="39"/>
    </row>
    <row r="56" spans="1:8" ht="16.149999999999999" customHeight="1" x14ac:dyDescent="0.25">
      <c r="A56" s="40" t="s">
        <v>52</v>
      </c>
      <c r="B56" s="40"/>
      <c r="C56" s="40"/>
      <c r="D56" s="40"/>
      <c r="E56" s="40"/>
    </row>
    <row r="57" spans="1:8" ht="16.149999999999999" customHeight="1" x14ac:dyDescent="0.25"/>
    <row r="58" spans="1:8" ht="18.75" customHeight="1" x14ac:dyDescent="0.25">
      <c r="A58" s="33" t="s">
        <v>22</v>
      </c>
      <c r="B58" s="33"/>
      <c r="C58" s="33"/>
      <c r="D58" s="33"/>
      <c r="E58" s="33"/>
    </row>
    <row r="59" spans="1:8" ht="18.600000000000001" customHeight="1" x14ac:dyDescent="0.25">
      <c r="A59" s="3" t="s">
        <v>15</v>
      </c>
      <c r="B59" s="3" t="s">
        <v>12</v>
      </c>
      <c r="C59" s="31" t="s">
        <v>19</v>
      </c>
      <c r="D59" s="32"/>
      <c r="E59" s="3" t="s">
        <v>4</v>
      </c>
    </row>
    <row r="60" spans="1:8" ht="45" x14ac:dyDescent="0.25">
      <c r="A60" s="2" t="s">
        <v>23</v>
      </c>
      <c r="B60" s="14"/>
      <c r="C60" s="34"/>
      <c r="D60" s="35"/>
      <c r="E60" s="38">
        <f>IF(B60="JĀ",5,IF(B61="JĀ",3,IF(B62="JĀ",3,0)))</f>
        <v>0</v>
      </c>
      <c r="F60" s="20"/>
    </row>
    <row r="61" spans="1:8" ht="45" x14ac:dyDescent="0.25">
      <c r="A61" s="2" t="s">
        <v>24</v>
      </c>
      <c r="B61" s="14"/>
      <c r="C61" s="58"/>
      <c r="D61" s="59"/>
      <c r="E61" s="57">
        <f>IF(B61="JĀ",30,IF(B62="JĀ",20,IF(B74="JĀ",10,0)))</f>
        <v>0</v>
      </c>
    </row>
    <row r="62" spans="1:8" ht="30" x14ac:dyDescent="0.25">
      <c r="A62" s="2" t="s">
        <v>9</v>
      </c>
      <c r="B62" s="14"/>
      <c r="C62" s="36"/>
      <c r="D62" s="37"/>
      <c r="E62" s="39">
        <f>IF(B62="JĀ",30,IF(B74="JĀ",20,IF(B76="JĀ",10,0)))</f>
        <v>0</v>
      </c>
    </row>
    <row r="63" spans="1:8" ht="16.149999999999999" customHeight="1" x14ac:dyDescent="0.25"/>
    <row r="64" spans="1:8" s="23" customFormat="1" ht="18.75" customHeight="1" x14ac:dyDescent="0.25">
      <c r="A64" s="33" t="s">
        <v>31</v>
      </c>
      <c r="B64" s="33"/>
      <c r="C64" s="33"/>
      <c r="D64" s="33"/>
      <c r="E64" s="33"/>
    </row>
    <row r="65" spans="1:6" s="23" customFormat="1" ht="14.25" x14ac:dyDescent="0.25">
      <c r="A65" s="3" t="s">
        <v>15</v>
      </c>
      <c r="B65" s="3" t="s">
        <v>12</v>
      </c>
      <c r="C65" s="31" t="s">
        <v>19</v>
      </c>
      <c r="D65" s="32"/>
      <c r="E65" s="3" t="s">
        <v>4</v>
      </c>
    </row>
    <row r="66" spans="1:6" s="23" customFormat="1" ht="20.25" customHeight="1" x14ac:dyDescent="0.25">
      <c r="A66" s="2" t="s">
        <v>32</v>
      </c>
      <c r="B66" s="14"/>
      <c r="C66" s="34"/>
      <c r="D66" s="35"/>
      <c r="E66" s="38">
        <f>IF(B66="JĀ",5,0)</f>
        <v>0</v>
      </c>
    </row>
    <row r="67" spans="1:6" s="23" customFormat="1" ht="20.25" customHeight="1" x14ac:dyDescent="0.25">
      <c r="A67" s="25" t="s">
        <v>33</v>
      </c>
      <c r="B67" s="14"/>
      <c r="C67" s="36"/>
      <c r="D67" s="37"/>
      <c r="E67" s="39"/>
    </row>
    <row r="68" spans="1:6" ht="16.149999999999999" customHeight="1" x14ac:dyDescent="0.25"/>
    <row r="69" spans="1:6" ht="18.75" customHeight="1" x14ac:dyDescent="0.25">
      <c r="A69" s="33" t="s">
        <v>53</v>
      </c>
      <c r="B69" s="33"/>
      <c r="C69" s="33"/>
      <c r="D69" s="33"/>
      <c r="E69" s="33"/>
    </row>
    <row r="70" spans="1:6" ht="18.600000000000001" customHeight="1" x14ac:dyDescent="0.25">
      <c r="A70" s="3" t="s">
        <v>15</v>
      </c>
      <c r="B70" s="3" t="s">
        <v>20</v>
      </c>
      <c r="C70" s="3" t="s">
        <v>19</v>
      </c>
      <c r="D70" s="3" t="s">
        <v>0</v>
      </c>
      <c r="E70" s="3" t="s">
        <v>4</v>
      </c>
      <c r="F70" s="20"/>
    </row>
    <row r="71" spans="1:6" ht="20.25" customHeight="1" x14ac:dyDescent="0.25">
      <c r="A71" s="8" t="s">
        <v>13</v>
      </c>
      <c r="B71" s="16"/>
      <c r="C71" s="55"/>
      <c r="D71" s="63">
        <f>IFERROR(B71/(B71+B72)*100,0)</f>
        <v>0</v>
      </c>
      <c r="E71" s="53">
        <f>IF(D71&lt;10,0,IF(D71&gt;=51,5,3))</f>
        <v>0</v>
      </c>
    </row>
    <row r="72" spans="1:6" ht="20.25" customHeight="1" x14ac:dyDescent="0.25">
      <c r="A72" s="8" t="s">
        <v>14</v>
      </c>
      <c r="B72" s="16"/>
      <c r="C72" s="56"/>
      <c r="D72" s="64" t="str">
        <f>IFERROR(#REF!/(#REF!+#REF!)*100,"")</f>
        <v/>
      </c>
      <c r="E72" s="54">
        <f>IF(OR(C72="",C72&lt;10),0,IF(C72&gt;=51,10,5))</f>
        <v>0</v>
      </c>
    </row>
    <row r="73" spans="1:6" x14ac:dyDescent="0.25">
      <c r="A73" s="65" t="s">
        <v>21</v>
      </c>
      <c r="B73" s="65"/>
      <c r="C73" s="65"/>
      <c r="D73" s="65"/>
      <c r="E73" s="65"/>
    </row>
    <row r="74" spans="1:6" ht="16.149999999999999" customHeight="1" x14ac:dyDescent="0.25"/>
    <row r="75" spans="1:6" ht="18.75" customHeight="1" x14ac:dyDescent="0.25">
      <c r="A75" s="33" t="s">
        <v>54</v>
      </c>
      <c r="B75" s="33"/>
      <c r="C75" s="33"/>
      <c r="D75" s="33"/>
      <c r="E75" s="33"/>
    </row>
    <row r="76" spans="1:6" ht="18.600000000000001" customHeight="1" x14ac:dyDescent="0.25">
      <c r="A76" s="3" t="s">
        <v>15</v>
      </c>
      <c r="B76" s="3" t="s">
        <v>12</v>
      </c>
      <c r="C76" s="31" t="s">
        <v>19</v>
      </c>
      <c r="D76" s="32"/>
      <c r="E76" s="3" t="s">
        <v>4</v>
      </c>
    </row>
    <row r="77" spans="1:6" ht="36" customHeight="1" x14ac:dyDescent="0.25">
      <c r="A77" s="2" t="s">
        <v>8</v>
      </c>
      <c r="B77" s="14"/>
      <c r="C77" s="45"/>
      <c r="D77" s="46"/>
      <c r="E77" s="10">
        <f>IF(B77="JĀ",5,0)</f>
        <v>0</v>
      </c>
    </row>
    <row r="78" spans="1:6" ht="19.149999999999999" customHeight="1" x14ac:dyDescent="0.25">
      <c r="A78" s="9"/>
      <c r="B78" s="21"/>
      <c r="C78" s="22"/>
      <c r="D78" s="22"/>
      <c r="E78" s="13"/>
    </row>
    <row r="79" spans="1:6" ht="23.45" customHeight="1" x14ac:dyDescent="0.25">
      <c r="A79" s="60" t="s">
        <v>11</v>
      </c>
      <c r="B79" s="61"/>
      <c r="C79" s="61"/>
      <c r="D79" s="62"/>
      <c r="E79" s="11">
        <f>SUM(E5,E11,E18,E26,E31,E38,E49,E54,E60,E66,E71,E77)</f>
        <v>0</v>
      </c>
      <c r="F79" s="15"/>
    </row>
    <row r="80" spans="1:6" ht="18.600000000000001" customHeight="1" x14ac:dyDescent="0.25">
      <c r="A80" s="52" t="s">
        <v>34</v>
      </c>
      <c r="B80" s="52"/>
      <c r="C80" s="52"/>
      <c r="D80" s="52"/>
      <c r="E80" s="52"/>
    </row>
  </sheetData>
  <sheetProtection sheet="1" objects="1" scenarios="1"/>
  <mergeCells count="61">
    <mergeCell ref="A22:E22"/>
    <mergeCell ref="A21:E21"/>
    <mergeCell ref="A14:E14"/>
    <mergeCell ref="C18:D19"/>
    <mergeCell ref="E18:E19"/>
    <mergeCell ref="A20:E20"/>
    <mergeCell ref="A1:E1"/>
    <mergeCell ref="A69:E69"/>
    <mergeCell ref="E11:E13"/>
    <mergeCell ref="A24:E24"/>
    <mergeCell ref="A3:E3"/>
    <mergeCell ref="E5:E7"/>
    <mergeCell ref="A9:E9"/>
    <mergeCell ref="A16:E16"/>
    <mergeCell ref="C10:D10"/>
    <mergeCell ref="C11:D13"/>
    <mergeCell ref="C31:D31"/>
    <mergeCell ref="A58:E58"/>
    <mergeCell ref="C59:D59"/>
    <mergeCell ref="C17:D17"/>
    <mergeCell ref="C4:D4"/>
    <mergeCell ref="C5:D7"/>
    <mergeCell ref="A80:E80"/>
    <mergeCell ref="E71:E72"/>
    <mergeCell ref="C71:C72"/>
    <mergeCell ref="A75:E75"/>
    <mergeCell ref="E60:E62"/>
    <mergeCell ref="C76:D76"/>
    <mergeCell ref="C60:D62"/>
    <mergeCell ref="C77:D77"/>
    <mergeCell ref="C66:D67"/>
    <mergeCell ref="E66:E67"/>
    <mergeCell ref="A79:D79"/>
    <mergeCell ref="D71:D72"/>
    <mergeCell ref="A73:E73"/>
    <mergeCell ref="A29:E29"/>
    <mergeCell ref="C30:D30"/>
    <mergeCell ref="C25:D25"/>
    <mergeCell ref="C26:D26"/>
    <mergeCell ref="A32:E32"/>
    <mergeCell ref="A27:E27"/>
    <mergeCell ref="A33:E33"/>
    <mergeCell ref="A47:E47"/>
    <mergeCell ref="C48:D48"/>
    <mergeCell ref="A52:E52"/>
    <mergeCell ref="A36:E36"/>
    <mergeCell ref="C37:D37"/>
    <mergeCell ref="C38:D39"/>
    <mergeCell ref="E38:E39"/>
    <mergeCell ref="A34:E34"/>
    <mergeCell ref="A44:E44"/>
    <mergeCell ref="C49:D49"/>
    <mergeCell ref="A50:E50"/>
    <mergeCell ref="A41:E41"/>
    <mergeCell ref="A45:E45"/>
    <mergeCell ref="C53:D53"/>
    <mergeCell ref="A64:E64"/>
    <mergeCell ref="C65:D65"/>
    <mergeCell ref="C54:D55"/>
    <mergeCell ref="E54:E55"/>
    <mergeCell ref="A56:E56"/>
  </mergeCells>
  <conditionalFormatting sqref="B31">
    <cfRule type="cellIs" dxfId="0" priority="1" operator="greaterThan">
      <formula>15000</formula>
    </cfRule>
  </conditionalFormatting>
  <dataValidations count="1">
    <dataValidation type="list" allowBlank="1" showInputMessage="1" showErrorMessage="1" sqref="B66:B67 B28 B60:B62 B77:B78 B38:B39 B23 B5:B8 B11:B13 B15">
      <formula1>"JĀ"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Izvēlne!$A$1:$A$6</xm:f>
          </x14:formula1>
          <xm:sqref>B42:B43</xm:sqref>
        </x14:dataValidation>
        <x14:dataValidation type="list" allowBlank="1" showInputMessage="1" showErrorMessage="1">
          <x14:formula1>
            <xm:f>'IKP uz 1 iedzīvotāju'!$A$4:$A$39</xm:f>
          </x14:formula1>
          <xm:sqref>B26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Normal="100" workbookViewId="0">
      <pane ySplit="3" topLeftCell="A4" activePane="bottomLeft" state="frozen"/>
      <selection pane="bottomLeft" activeCell="A3" sqref="A3"/>
    </sheetView>
  </sheetViews>
  <sheetFormatPr defaultColWidth="8.85546875" defaultRowHeight="15" x14ac:dyDescent="0.25"/>
  <cols>
    <col min="1" max="1" width="26" style="17" customWidth="1"/>
    <col min="2" max="2" width="21.28515625" style="17" customWidth="1"/>
    <col min="3" max="3" width="21.28515625" style="19" customWidth="1"/>
    <col min="4" max="4" width="21.28515625" style="18" customWidth="1"/>
    <col min="5" max="16384" width="8.85546875" style="17"/>
  </cols>
  <sheetData>
    <row r="1" spans="1:4" ht="20.45" customHeight="1" x14ac:dyDescent="0.25">
      <c r="A1" s="68" t="s">
        <v>63</v>
      </c>
      <c r="B1" s="68"/>
      <c r="C1" s="68"/>
      <c r="D1" s="68"/>
    </row>
    <row r="2" spans="1:4" x14ac:dyDescent="0.25">
      <c r="A2" s="69"/>
      <c r="B2" s="69"/>
      <c r="C2" s="70"/>
      <c r="D2" s="71"/>
    </row>
    <row r="3" spans="1:4" s="18" customFormat="1" ht="57" customHeight="1" x14ac:dyDescent="0.25">
      <c r="A3" s="72" t="s">
        <v>3</v>
      </c>
      <c r="B3" s="73" t="s">
        <v>64</v>
      </c>
      <c r="C3" s="73" t="s">
        <v>65</v>
      </c>
      <c r="D3" s="74" t="s">
        <v>66</v>
      </c>
    </row>
    <row r="4" spans="1:4" ht="15.75" x14ac:dyDescent="0.25">
      <c r="A4" s="75" t="s">
        <v>67</v>
      </c>
      <c r="B4" s="76">
        <v>353013000</v>
      </c>
      <c r="C4" s="76">
        <f>VLOOKUP(A4,[1]RIG010!$B$1:$C$47,2,FALSE)</f>
        <v>29118</v>
      </c>
      <c r="D4" s="77">
        <f t="shared" ref="D4:D39" si="0">B4/C4</f>
        <v>12123.531835977747</v>
      </c>
    </row>
    <row r="5" spans="1:4" ht="15.75" x14ac:dyDescent="0.25">
      <c r="A5" s="75" t="s">
        <v>68</v>
      </c>
      <c r="B5" s="76">
        <v>114553000</v>
      </c>
      <c r="C5" s="76">
        <f>VLOOKUP(A5,[1]RIG010!$B$1:$C$47,2,FALSE)</f>
        <v>13708</v>
      </c>
      <c r="D5" s="77">
        <f t="shared" si="0"/>
        <v>8356.6530493142691</v>
      </c>
    </row>
    <row r="6" spans="1:4" ht="15.75" x14ac:dyDescent="0.25">
      <c r="A6" s="75" t="s">
        <v>69</v>
      </c>
      <c r="B6" s="76">
        <v>143757000</v>
      </c>
      <c r="C6" s="76">
        <f>VLOOKUP(A6,[1]RIG010!$B$1:$C$47,2,FALSE)</f>
        <v>25456</v>
      </c>
      <c r="D6" s="77">
        <f t="shared" si="0"/>
        <v>5647.2737272155873</v>
      </c>
    </row>
    <row r="7" spans="1:4" ht="15.75" x14ac:dyDescent="0.25">
      <c r="A7" s="75" t="s">
        <v>70</v>
      </c>
      <c r="B7" s="76">
        <v>241214000</v>
      </c>
      <c r="C7" s="76">
        <f>VLOOKUP(A7,[1]RIG010!$B$1:$C$47,2,FALSE)</f>
        <v>21026</v>
      </c>
      <c r="D7" s="77">
        <f t="shared" si="0"/>
        <v>11472.177304289928</v>
      </c>
    </row>
    <row r="8" spans="1:4" ht="15.75" x14ac:dyDescent="0.25">
      <c r="A8" s="75" t="s">
        <v>71</v>
      </c>
      <c r="B8" s="76">
        <v>116925000</v>
      </c>
      <c r="C8" s="76">
        <f>VLOOKUP(A8,[1]RIG010!$B$1:$C$47,2,FALSE)</f>
        <v>18778</v>
      </c>
      <c r="D8" s="77">
        <f t="shared" si="0"/>
        <v>6226.7014591543293</v>
      </c>
    </row>
    <row r="9" spans="1:4" ht="15.75" x14ac:dyDescent="0.25">
      <c r="A9" s="75" t="s">
        <v>72</v>
      </c>
      <c r="B9" s="76">
        <v>383348000</v>
      </c>
      <c r="C9" s="76">
        <f>VLOOKUP(A9,[1]RIG010!$B$1:$C$47,2,FALSE)</f>
        <v>41314</v>
      </c>
      <c r="D9" s="77">
        <f t="shared" si="0"/>
        <v>9278.8885123686887</v>
      </c>
    </row>
    <row r="10" spans="1:4" ht="15.75" x14ac:dyDescent="0.25">
      <c r="A10" s="75" t="s">
        <v>73</v>
      </c>
      <c r="B10" s="76">
        <v>431043000</v>
      </c>
      <c r="C10" s="76">
        <f>VLOOKUP(A10,[1]RIG010!$B$1:$C$47,2,FALSE)</f>
        <v>40924</v>
      </c>
      <c r="D10" s="77">
        <f t="shared" si="0"/>
        <v>10532.768057863357</v>
      </c>
    </row>
    <row r="11" spans="1:4" ht="15.75" x14ac:dyDescent="0.25">
      <c r="A11" s="75" t="s">
        <v>74</v>
      </c>
      <c r="B11" s="76">
        <v>332749000</v>
      </c>
      <c r="C11" s="76">
        <f>VLOOKUP(A11,[1]RIG010!$B$1:$C$47,2,FALSE)</f>
        <v>32848</v>
      </c>
      <c r="D11" s="77">
        <f t="shared" si="0"/>
        <v>10129.962250365319</v>
      </c>
    </row>
    <row r="12" spans="1:4" ht="15.75" x14ac:dyDescent="0.25">
      <c r="A12" s="75" t="s">
        <v>75</v>
      </c>
      <c r="B12" s="76">
        <v>360746000</v>
      </c>
      <c r="C12" s="76">
        <f>VLOOKUP(A12,[1]RIG010!$B$1:$C$47,2,FALSE)</f>
        <v>28213</v>
      </c>
      <c r="D12" s="77">
        <f t="shared" si="0"/>
        <v>12786.516853932584</v>
      </c>
    </row>
    <row r="13" spans="1:4" ht="15.75" x14ac:dyDescent="0.25">
      <c r="A13" s="75" t="s">
        <v>76</v>
      </c>
      <c r="B13" s="76">
        <v>221247000</v>
      </c>
      <c r="C13" s="76">
        <f>VLOOKUP(A13,[1]RIG010!$B$1:$C$47,2,FALSE)</f>
        <v>19408</v>
      </c>
      <c r="D13" s="77">
        <f t="shared" si="0"/>
        <v>11399.783594394064</v>
      </c>
    </row>
    <row r="14" spans="1:4" ht="15.75" x14ac:dyDescent="0.25">
      <c r="A14" s="75" t="s">
        <v>77</v>
      </c>
      <c r="B14" s="76">
        <v>321345000</v>
      </c>
      <c r="C14" s="76">
        <f>VLOOKUP(A14,[1]RIG010!$B$1:$C$47,2,FALSE)</f>
        <v>31516</v>
      </c>
      <c r="D14" s="77">
        <f t="shared" si="0"/>
        <v>10196.249524051276</v>
      </c>
    </row>
    <row r="15" spans="1:4" ht="15.75" x14ac:dyDescent="0.25">
      <c r="A15" s="75" t="s">
        <v>78</v>
      </c>
      <c r="B15" s="76">
        <v>432781000</v>
      </c>
      <c r="C15" s="76">
        <f>VLOOKUP(A15,[1]RIG010!$B$1:$C$47,2,FALSE)</f>
        <v>40242</v>
      </c>
      <c r="D15" s="77">
        <f t="shared" si="0"/>
        <v>10754.460513890959</v>
      </c>
    </row>
    <row r="16" spans="1:4" ht="15.75" x14ac:dyDescent="0.25">
      <c r="A16" s="75" t="s">
        <v>79</v>
      </c>
      <c r="B16" s="76">
        <v>144725000</v>
      </c>
      <c r="C16" s="76">
        <f>VLOOKUP(A16,[1]RIG010!$B$1:$C$47,2,FALSE)</f>
        <v>21217</v>
      </c>
      <c r="D16" s="77">
        <f t="shared" si="0"/>
        <v>6821.1811283404813</v>
      </c>
    </row>
    <row r="17" spans="1:4" ht="15.75" x14ac:dyDescent="0.25">
      <c r="A17" s="75" t="s">
        <v>80</v>
      </c>
      <c r="B17" s="76">
        <v>292240000</v>
      </c>
      <c r="C17" s="76">
        <f>VLOOKUP(A17,[1]RIG010!$B$1:$C$47,2,FALSE)</f>
        <v>27480</v>
      </c>
      <c r="D17" s="77">
        <f t="shared" si="0"/>
        <v>10634.643377001456</v>
      </c>
    </row>
    <row r="18" spans="1:4" ht="15.75" x14ac:dyDescent="0.25">
      <c r="A18" s="75" t="s">
        <v>81</v>
      </c>
      <c r="B18" s="76">
        <v>576517000</v>
      </c>
      <c r="C18" s="76">
        <f>VLOOKUP(A18,[1]RIG010!$B$1:$C$47,2,FALSE)</f>
        <v>30098</v>
      </c>
      <c r="D18" s="77">
        <f t="shared" si="0"/>
        <v>19154.661439298292</v>
      </c>
    </row>
    <row r="19" spans="1:4" ht="15.75" x14ac:dyDescent="0.25">
      <c r="A19" s="75" t="s">
        <v>82</v>
      </c>
      <c r="B19" s="76">
        <v>275085000</v>
      </c>
      <c r="C19" s="76">
        <f>VLOOKUP(A19,[1]RIG010!$B$1:$C$47,2,FALSE)</f>
        <v>27956</v>
      </c>
      <c r="D19" s="77">
        <f t="shared" si="0"/>
        <v>9839.9270281871504</v>
      </c>
    </row>
    <row r="20" spans="1:4" ht="15.75" x14ac:dyDescent="0.25">
      <c r="A20" s="75" t="s">
        <v>83</v>
      </c>
      <c r="B20" s="76">
        <v>148836000</v>
      </c>
      <c r="C20" s="76">
        <f>VLOOKUP(A20,[1]RIG010!$B$1:$C$47,2,FALSE)</f>
        <v>10510</v>
      </c>
      <c r="D20" s="77">
        <f t="shared" si="0"/>
        <v>14161.370123691722</v>
      </c>
    </row>
    <row r="21" spans="1:4" ht="15.75" x14ac:dyDescent="0.25">
      <c r="A21" s="75" t="s">
        <v>84</v>
      </c>
      <c r="B21" s="76">
        <v>173627000</v>
      </c>
      <c r="C21" s="76">
        <f>VLOOKUP(A21,[1]RIG010!$B$1:$C$47,2,FALSE)</f>
        <v>21572</v>
      </c>
      <c r="D21" s="77">
        <f t="shared" si="0"/>
        <v>8048.7205636936769</v>
      </c>
    </row>
    <row r="22" spans="1:4" ht="15.75" x14ac:dyDescent="0.25">
      <c r="A22" s="75" t="s">
        <v>85</v>
      </c>
      <c r="B22" s="76">
        <v>324280000</v>
      </c>
      <c r="C22" s="76">
        <f>VLOOKUP(A22,[1]RIG010!$B$1:$C$47,2,FALSE)</f>
        <v>28335</v>
      </c>
      <c r="D22" s="77">
        <f t="shared" si="0"/>
        <v>11444.503264513853</v>
      </c>
    </row>
    <row r="23" spans="1:4" ht="15.75" x14ac:dyDescent="0.25">
      <c r="A23" s="75" t="s">
        <v>86</v>
      </c>
      <c r="B23" s="76">
        <v>1016351000</v>
      </c>
      <c r="C23" s="76">
        <f>VLOOKUP(A23,[1]RIG010!$B$1:$C$47,2,FALSE)</f>
        <v>32953</v>
      </c>
      <c r="D23" s="77">
        <f t="shared" si="0"/>
        <v>30842.442266258004</v>
      </c>
    </row>
    <row r="24" spans="1:4" ht="15.75" x14ac:dyDescent="0.25">
      <c r="A24" s="75" t="s">
        <v>87</v>
      </c>
      <c r="B24" s="76">
        <v>472712000</v>
      </c>
      <c r="C24" s="76">
        <f>VLOOKUP(A24,[1]RIG010!$B$1:$C$47,2,FALSE)</f>
        <v>57626</v>
      </c>
      <c r="D24" s="77">
        <f t="shared" si="0"/>
        <v>8203.102766112519</v>
      </c>
    </row>
    <row r="25" spans="1:4" ht="15.75" x14ac:dyDescent="0.25">
      <c r="A25" s="75" t="s">
        <v>88</v>
      </c>
      <c r="B25" s="76">
        <v>289840000</v>
      </c>
      <c r="C25" s="76">
        <f>VLOOKUP(A25,[1]RIG010!$B$1:$C$47,2,FALSE)</f>
        <v>19864</v>
      </c>
      <c r="D25" s="77">
        <f t="shared" si="0"/>
        <v>14591.220298026581</v>
      </c>
    </row>
    <row r="26" spans="1:4" ht="15.75" x14ac:dyDescent="0.25">
      <c r="A26" s="75" t="s">
        <v>89</v>
      </c>
      <c r="B26" s="76">
        <v>131427000</v>
      </c>
      <c r="C26" s="76">
        <f>VLOOKUP(A26,[1]RIG010!$B$1:$C$47,2,FALSE)</f>
        <v>16644</v>
      </c>
      <c r="D26" s="77">
        <f t="shared" si="0"/>
        <v>7896.359048305696</v>
      </c>
    </row>
    <row r="27" spans="1:4" ht="15.75" x14ac:dyDescent="0.25">
      <c r="A27" s="75" t="s">
        <v>90</v>
      </c>
      <c r="B27" s="76">
        <v>194398000</v>
      </c>
      <c r="C27" s="76">
        <f>VLOOKUP(A27,[1]RIG010!$B$1:$C$47,2,FALSE)</f>
        <v>28934</v>
      </c>
      <c r="D27" s="77">
        <f t="shared" si="0"/>
        <v>6718.6700767263428</v>
      </c>
    </row>
    <row r="28" spans="1:4" ht="15.75" x14ac:dyDescent="0.25">
      <c r="A28" s="75" t="s">
        <v>91</v>
      </c>
      <c r="B28" s="76">
        <v>757766000</v>
      </c>
      <c r="C28" s="76">
        <f>VLOOKUP(A28,[1]RIG010!$B$1:$C$47,2,FALSE)</f>
        <v>31440</v>
      </c>
      <c r="D28" s="77">
        <f t="shared" si="0"/>
        <v>24101.972010178117</v>
      </c>
    </row>
    <row r="29" spans="1:4" ht="15.75" x14ac:dyDescent="0.25">
      <c r="A29" s="75" t="s">
        <v>92</v>
      </c>
      <c r="B29" s="76">
        <v>245154000</v>
      </c>
      <c r="C29" s="76">
        <f>VLOOKUP(A29,[1]RIG010!$B$1:$C$47,2,FALSE)</f>
        <v>22944</v>
      </c>
      <c r="D29" s="77">
        <f t="shared" si="0"/>
        <v>10684.884937238494</v>
      </c>
    </row>
    <row r="30" spans="1:4" ht="15.75" x14ac:dyDescent="0.25">
      <c r="A30" s="75" t="s">
        <v>93</v>
      </c>
      <c r="B30" s="76">
        <v>351059000</v>
      </c>
      <c r="C30" s="76">
        <f>VLOOKUP(A30,[1]RIG010!$B$1:$C$47,2,FALSE)</f>
        <v>26879</v>
      </c>
      <c r="D30" s="77">
        <f t="shared" si="0"/>
        <v>13060.716544514305</v>
      </c>
    </row>
    <row r="31" spans="1:4" ht="15.75" x14ac:dyDescent="0.25">
      <c r="A31" s="75" t="s">
        <v>94</v>
      </c>
      <c r="B31" s="76">
        <v>109373000</v>
      </c>
      <c r="C31" s="76">
        <f>VLOOKUP(A31,[1]RIG010!$B$1:$C$47,2,FALSE)</f>
        <v>9072</v>
      </c>
      <c r="D31" s="77">
        <f t="shared" si="0"/>
        <v>12056.106701940036</v>
      </c>
    </row>
    <row r="32" spans="1:4" ht="15.75" x14ac:dyDescent="0.25">
      <c r="A32" s="75" t="s">
        <v>95</v>
      </c>
      <c r="B32" s="76">
        <v>379338000</v>
      </c>
      <c r="C32" s="76">
        <f>VLOOKUP(A32,[1]RIG010!$B$1:$C$47,2,FALSE)</f>
        <v>30427</v>
      </c>
      <c r="D32" s="77">
        <f t="shared" si="0"/>
        <v>12467.150885726493</v>
      </c>
    </row>
    <row r="33" spans="1:4" ht="15.75" x14ac:dyDescent="0.25">
      <c r="A33" s="75" t="s">
        <v>96</v>
      </c>
      <c r="B33" s="76">
        <v>321390000</v>
      </c>
      <c r="C33" s="76">
        <f>VLOOKUP(A33,[1]RIG010!$B$1:$C$47,2,FALSE)</f>
        <v>18041</v>
      </c>
      <c r="D33" s="77">
        <f t="shared" si="0"/>
        <v>17814.42270384125</v>
      </c>
    </row>
    <row r="34" spans="1:4" ht="15.75" x14ac:dyDescent="0.25">
      <c r="A34" s="75" t="s">
        <v>97</v>
      </c>
      <c r="B34" s="76">
        <v>384761000</v>
      </c>
      <c r="C34" s="76">
        <f>VLOOKUP(A34,[1]RIG010!$B$1:$C$47,2,FALSE)</f>
        <v>35433</v>
      </c>
      <c r="D34" s="77">
        <f t="shared" si="0"/>
        <v>10858.832162108769</v>
      </c>
    </row>
    <row r="35" spans="1:4" ht="15.75" x14ac:dyDescent="0.25">
      <c r="A35" s="75" t="s">
        <v>98</v>
      </c>
      <c r="B35" s="76">
        <v>421545000</v>
      </c>
      <c r="C35" s="76">
        <f>VLOOKUP(A35,[1]RIG010!$B$1:$C$47,2,FALSE)</f>
        <v>44193</v>
      </c>
      <c r="D35" s="77">
        <f t="shared" si="0"/>
        <v>9538.727852827371</v>
      </c>
    </row>
    <row r="36" spans="1:4" ht="15.75" x14ac:dyDescent="0.25">
      <c r="A36" s="75" t="s">
        <v>99</v>
      </c>
      <c r="B36" s="76">
        <v>67703000</v>
      </c>
      <c r="C36" s="76">
        <f>VLOOKUP(A36,[1]RIG010!$B$1:$C$47,2,FALSE)</f>
        <v>7534</v>
      </c>
      <c r="D36" s="77">
        <f t="shared" si="0"/>
        <v>8986.3286434828769</v>
      </c>
    </row>
    <row r="37" spans="1:4" ht="15.75" x14ac:dyDescent="0.25">
      <c r="A37" s="75" t="s">
        <v>100</v>
      </c>
      <c r="B37" s="76">
        <v>716933000</v>
      </c>
      <c r="C37" s="76">
        <f>VLOOKUP(A37,[1]RIG010!$B$1:$C$47,2,FALSE)</f>
        <v>51092</v>
      </c>
      <c r="D37" s="77">
        <f t="shared" si="0"/>
        <v>14032.196821420182</v>
      </c>
    </row>
    <row r="38" spans="1:4" ht="15.75" x14ac:dyDescent="0.25">
      <c r="A38" s="75" t="s">
        <v>101</v>
      </c>
      <c r="B38" s="76">
        <v>28088000</v>
      </c>
      <c r="C38" s="76">
        <f>VLOOKUP(A38,[1]RIG010!$B$1:$C$47,2,FALSE)</f>
        <v>2900</v>
      </c>
      <c r="D38" s="77">
        <f t="shared" si="0"/>
        <v>9685.5172413793098</v>
      </c>
    </row>
    <row r="39" spans="1:4" ht="15.75" x14ac:dyDescent="0.25">
      <c r="A39" s="75" t="s">
        <v>102</v>
      </c>
      <c r="B39" s="76">
        <v>132748000</v>
      </c>
      <c r="C39" s="76">
        <f>VLOOKUP(A39,[1]RIG010!$B$1:$C$47,2,FALSE)</f>
        <v>10659</v>
      </c>
      <c r="D39" s="77">
        <f t="shared" si="0"/>
        <v>12454.076367389061</v>
      </c>
    </row>
  </sheetData>
  <autoFilter ref="A3:D39"/>
  <mergeCells count="1">
    <mergeCell ref="A1:D1"/>
  </mergeCells>
  <printOptions horizontalCentered="1"/>
  <pageMargins left="0.74803149606299213" right="0.74803149606299213" top="0.74803149606299213" bottom="0.51181102362204722" header="0.51181102362204722" footer="0.7480314960629921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15" sqref="D15"/>
    </sheetView>
  </sheetViews>
  <sheetFormatPr defaultRowHeight="15" x14ac:dyDescent="0.25"/>
  <cols>
    <col min="1" max="1" width="14" bestFit="1" customWidth="1"/>
  </cols>
  <sheetData>
    <row r="1" spans="1:1" x14ac:dyDescent="0.25">
      <c r="A1" t="s">
        <v>58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  <row r="6" spans="1:1" x14ac:dyDescent="0.25">
      <c r="A6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 5 punktu aprēķins</vt:lpstr>
      <vt:lpstr>IKP uz 1 iedzīvotāju</vt:lpstr>
      <vt:lpstr>Izvēlne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Mārtiņš Irbe</dc:creator>
  <cp:lastModifiedBy>Mārtiņš Irbe</cp:lastModifiedBy>
  <cp:lastPrinted>2023-09-11T07:09:43Z</cp:lastPrinted>
  <dcterms:created xsi:type="dcterms:W3CDTF">2016-07-26T07:46:53Z</dcterms:created>
  <dcterms:modified xsi:type="dcterms:W3CDTF">2024-05-15T11:14:49Z</dcterms:modified>
</cp:coreProperties>
</file>